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D:\envistats\EnviStats\EnviStats-2019\V1\Publication_Panwar_Sir\"/>
    </mc:Choice>
  </mc:AlternateContent>
  <bookViews>
    <workbookView xWindow="0" yWindow="180" windowWidth="19200" windowHeight="11415" activeTab="1"/>
  </bookViews>
  <sheets>
    <sheet name="1" sheetId="25" r:id="rId1"/>
    <sheet name="2" sheetId="13" r:id="rId2"/>
    <sheet name="3" sheetId="15" r:id="rId3"/>
    <sheet name="4" sheetId="14" r:id="rId4"/>
    <sheet name="5" sheetId="8" r:id="rId5"/>
    <sheet name="6" sheetId="9" r:id="rId6"/>
    <sheet name="7" sheetId="22" r:id="rId7"/>
    <sheet name="8" sheetId="23" r:id="rId8"/>
    <sheet name="9" sheetId="2" r:id="rId9"/>
    <sheet name="10" sheetId="6" r:id="rId10"/>
    <sheet name="11" sheetId="24" r:id="rId11"/>
    <sheet name="2.12" sheetId="30" r:id="rId12"/>
    <sheet name="13" sheetId="27" r:id="rId13"/>
    <sheet name="14" sheetId="28" r:id="rId14"/>
    <sheet name="15" sheetId="29" r:id="rId15"/>
  </sheets>
  <definedNames>
    <definedName name="_xlnm.Print_Area" localSheetId="0">'1'!$A$1:$M$98</definedName>
    <definedName name="_xlnm.Print_Area" localSheetId="9">'10'!$A$1:$AN$25</definedName>
    <definedName name="_xlnm.Print_Area" localSheetId="10">'11'!$A$1:$J$39</definedName>
    <definedName name="_xlnm.Print_Area" localSheetId="12">'13'!$A$1:$P$69</definedName>
    <definedName name="_xlnm.Print_Area" localSheetId="13">'14'!$A$1:$J$38</definedName>
    <definedName name="_xlnm.Print_Area" localSheetId="14">'15'!$A$1:$J$37</definedName>
    <definedName name="_xlnm.Print_Area" localSheetId="1">'2'!$A$1:$R$80</definedName>
    <definedName name="_xlnm.Print_Area" localSheetId="11">'2.12'!$A$1:$J$52</definedName>
    <definedName name="_xlnm.Print_Area" localSheetId="2">'3'!$A$1:$I$151</definedName>
    <definedName name="_xlnm.Print_Area" localSheetId="3">'4'!$A$1:$I$149</definedName>
    <definedName name="_xlnm.Print_Area" localSheetId="4">'5'!$A$1:$O$28</definedName>
    <definedName name="_xlnm.Print_Area" localSheetId="5">'6'!$A$1:$N$87</definedName>
    <definedName name="_xlnm.Print_Area" localSheetId="6">'7'!$A$1:$R$47</definedName>
    <definedName name="_xlnm.Print_Area" localSheetId="7">'8'!$A$1:$K$47</definedName>
    <definedName name="_xlnm.Print_Area" localSheetId="8">'9'!$A$1:$K$28</definedName>
    <definedName name="_xlnm.Print_Titles" localSheetId="0">'1'!$1:$4</definedName>
    <definedName name="_xlnm.Print_Titles" localSheetId="1">'2'!$1:$3</definedName>
    <definedName name="_xlnm.Print_Titles" localSheetId="2">'3'!$1:$5</definedName>
    <definedName name="_xlnm.Print_Titles" localSheetId="3">'4'!$1:$5</definedName>
    <definedName name="_xlnm.Print_Titles" localSheetId="5">'6'!$2:$6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8" i="30" l="1"/>
  <c r="I48" i="30" s="1"/>
  <c r="H47" i="30"/>
  <c r="I47" i="30" s="1"/>
  <c r="C47" i="30"/>
  <c r="B47" i="30"/>
  <c r="H46" i="30"/>
  <c r="I46" i="30" s="1"/>
  <c r="D46" i="30"/>
  <c r="E46" i="30" s="1"/>
  <c r="H45" i="30"/>
  <c r="I45" i="30" s="1"/>
  <c r="D45" i="30"/>
  <c r="E45" i="30" s="1"/>
  <c r="H44" i="30"/>
  <c r="I44" i="30" s="1"/>
  <c r="D44" i="30"/>
  <c r="E44" i="30" s="1"/>
  <c r="H43" i="30"/>
  <c r="I43" i="30" s="1"/>
  <c r="D43" i="30"/>
  <c r="E43" i="30" s="1"/>
  <c r="H42" i="30"/>
  <c r="I42" i="30" s="1"/>
  <c r="D42" i="30"/>
  <c r="E42" i="30" s="1"/>
  <c r="H41" i="30"/>
  <c r="I41" i="30" s="1"/>
  <c r="D41" i="30"/>
  <c r="E41" i="30" s="1"/>
  <c r="H40" i="30"/>
  <c r="I40" i="30" s="1"/>
  <c r="D40" i="30"/>
  <c r="E40" i="30" s="1"/>
  <c r="H39" i="30"/>
  <c r="I39" i="30" s="1"/>
  <c r="D39" i="30"/>
  <c r="E39" i="30" s="1"/>
  <c r="H38" i="30"/>
  <c r="I38" i="30" s="1"/>
  <c r="D38" i="30"/>
  <c r="E38" i="30" s="1"/>
  <c r="H37" i="30"/>
  <c r="I37" i="30" s="1"/>
  <c r="D37" i="30"/>
  <c r="E37" i="30" s="1"/>
  <c r="H36" i="30"/>
  <c r="I36" i="30" s="1"/>
  <c r="D36" i="30"/>
  <c r="E36" i="30" s="1"/>
  <c r="H35" i="30"/>
  <c r="I35" i="30" s="1"/>
  <c r="D35" i="30"/>
  <c r="E35" i="30" s="1"/>
  <c r="H34" i="30"/>
  <c r="I34" i="30" s="1"/>
  <c r="D34" i="30"/>
  <c r="E34" i="30" s="1"/>
  <c r="H33" i="30"/>
  <c r="I33" i="30" s="1"/>
  <c r="D33" i="30"/>
  <c r="E33" i="30" s="1"/>
  <c r="H32" i="30"/>
  <c r="I32" i="30" s="1"/>
  <c r="D32" i="30"/>
  <c r="E32" i="30" s="1"/>
  <c r="H31" i="30"/>
  <c r="I31" i="30" s="1"/>
  <c r="D31" i="30"/>
  <c r="E31" i="30" s="1"/>
  <c r="H30" i="30"/>
  <c r="I30" i="30" s="1"/>
  <c r="D30" i="30"/>
  <c r="E30" i="30" s="1"/>
  <c r="H29" i="30"/>
  <c r="I29" i="30" s="1"/>
  <c r="D29" i="30"/>
  <c r="E29" i="30" s="1"/>
  <c r="H28" i="30"/>
  <c r="I28" i="30" s="1"/>
  <c r="D28" i="30"/>
  <c r="E28" i="30" s="1"/>
  <c r="H27" i="30"/>
  <c r="I27" i="30" s="1"/>
  <c r="D27" i="30"/>
  <c r="E27" i="30" s="1"/>
  <c r="H26" i="30"/>
  <c r="I26" i="30" s="1"/>
  <c r="D26" i="30"/>
  <c r="E26" i="30" s="1"/>
  <c r="H25" i="30"/>
  <c r="I25" i="30" s="1"/>
  <c r="D25" i="30"/>
  <c r="E25" i="30" s="1"/>
  <c r="H24" i="30"/>
  <c r="I24" i="30" s="1"/>
  <c r="D24" i="30"/>
  <c r="E24" i="30" s="1"/>
  <c r="H23" i="30"/>
  <c r="I23" i="30" s="1"/>
  <c r="C23" i="30"/>
  <c r="B23" i="30"/>
  <c r="H22" i="30"/>
  <c r="I22" i="30" s="1"/>
  <c r="D22" i="30"/>
  <c r="E22" i="30" s="1"/>
  <c r="H21" i="30"/>
  <c r="I21" i="30" s="1"/>
  <c r="D21" i="30"/>
  <c r="E21" i="30" s="1"/>
  <c r="H20" i="30"/>
  <c r="I20" i="30" s="1"/>
  <c r="D20" i="30"/>
  <c r="E20" i="30" s="1"/>
  <c r="H19" i="30"/>
  <c r="I19" i="30" s="1"/>
  <c r="D19" i="30"/>
  <c r="E19" i="30" s="1"/>
  <c r="H18" i="30"/>
  <c r="I18" i="30" s="1"/>
  <c r="D18" i="30"/>
  <c r="E18" i="30" s="1"/>
  <c r="H17" i="30"/>
  <c r="I17" i="30" s="1"/>
  <c r="D17" i="30"/>
  <c r="E17" i="30" s="1"/>
  <c r="H16" i="30"/>
  <c r="I16" i="30" s="1"/>
  <c r="D16" i="30"/>
  <c r="E16" i="30" s="1"/>
  <c r="H15" i="30"/>
  <c r="I15" i="30" s="1"/>
  <c r="C15" i="30"/>
  <c r="B15" i="30"/>
  <c r="H14" i="30"/>
  <c r="I14" i="30" s="1"/>
  <c r="D14" i="30"/>
  <c r="E14" i="30" s="1"/>
  <c r="H13" i="30"/>
  <c r="I13" i="30" s="1"/>
  <c r="D13" i="30"/>
  <c r="E13" i="30" s="1"/>
  <c r="H12" i="30"/>
  <c r="I12" i="30" s="1"/>
  <c r="D12" i="30"/>
  <c r="E12" i="30" s="1"/>
  <c r="H11" i="30"/>
  <c r="I11" i="30" s="1"/>
  <c r="D11" i="30"/>
  <c r="E11" i="30" s="1"/>
  <c r="H10" i="30"/>
  <c r="I10" i="30" s="1"/>
  <c r="D10" i="30"/>
  <c r="E10" i="30" s="1"/>
  <c r="H9" i="30"/>
  <c r="I9" i="30" s="1"/>
  <c r="D9" i="30"/>
  <c r="E9" i="30" s="1"/>
  <c r="H8" i="30"/>
  <c r="I8" i="30" s="1"/>
  <c r="D8" i="30"/>
  <c r="E8" i="30" s="1"/>
  <c r="H7" i="30"/>
  <c r="I7" i="30" s="1"/>
  <c r="D7" i="30"/>
  <c r="E7" i="30" s="1"/>
  <c r="H6" i="30"/>
  <c r="I6" i="30" s="1"/>
  <c r="D6" i="30"/>
  <c r="D47" i="30" l="1"/>
  <c r="E47" i="30" s="1"/>
  <c r="D15" i="30"/>
  <c r="E15" i="30" s="1"/>
  <c r="B48" i="30"/>
  <c r="D23" i="30"/>
  <c r="E23" i="30" s="1"/>
  <c r="C48" i="30"/>
  <c r="D48" i="30" l="1"/>
  <c r="E48" i="30" s="1"/>
  <c r="J34" i="28"/>
  <c r="J33" i="28"/>
  <c r="M25" i="8"/>
  <c r="L25" i="8"/>
  <c r="M17" i="8"/>
  <c r="L17" i="8"/>
  <c r="F56" i="13"/>
  <c r="W20" i="6" l="1"/>
  <c r="V6" i="6"/>
  <c r="W6" i="6"/>
  <c r="V20" i="6"/>
  <c r="J25" i="2"/>
  <c r="J10" i="2"/>
  <c r="D43" i="23"/>
  <c r="E43" i="23"/>
  <c r="F43" i="23"/>
  <c r="G43" i="23"/>
  <c r="H43" i="23"/>
  <c r="I43" i="23"/>
  <c r="J43" i="23"/>
  <c r="C43" i="23"/>
  <c r="P44" i="22"/>
  <c r="P34" i="22"/>
  <c r="P29" i="22"/>
  <c r="P24" i="22"/>
  <c r="P19" i="22"/>
  <c r="P14" i="22"/>
  <c r="P9" i="22"/>
  <c r="L82" i="9"/>
  <c r="L74" i="9"/>
  <c r="L70" i="9"/>
  <c r="L66" i="9"/>
  <c r="L62" i="9"/>
  <c r="L57" i="9"/>
  <c r="L49" i="9"/>
  <c r="L53" i="9"/>
  <c r="L45" i="9"/>
  <c r="L41" i="9"/>
  <c r="L37" i="9"/>
  <c r="L33" i="9"/>
  <c r="L29" i="9"/>
  <c r="L25" i="9"/>
  <c r="L21" i="9"/>
  <c r="L17" i="9"/>
  <c r="L9" i="9"/>
  <c r="L13" i="9"/>
  <c r="M21" i="8"/>
  <c r="M13" i="8"/>
  <c r="M9" i="8"/>
  <c r="J26" i="2" l="1"/>
  <c r="F16" i="27" l="1"/>
  <c r="J35" i="28" l="1"/>
  <c r="AL23" i="6" l="1"/>
  <c r="AL22" i="6"/>
  <c r="AL21" i="6"/>
  <c r="AL20" i="6"/>
  <c r="AE20" i="6"/>
  <c r="AD20" i="6"/>
  <c r="AC20" i="6"/>
  <c r="AB20" i="6"/>
  <c r="AA20" i="6"/>
  <c r="Z20" i="6"/>
  <c r="Y20" i="6"/>
  <c r="AL19" i="6"/>
  <c r="AL18" i="6"/>
  <c r="AL16" i="6"/>
  <c r="AL15" i="6"/>
  <c r="AL14" i="6"/>
  <c r="AL13" i="6"/>
  <c r="AL12" i="6"/>
  <c r="AL10" i="6"/>
  <c r="AL9" i="6"/>
  <c r="AL8" i="6"/>
  <c r="AJ8" i="6"/>
  <c r="AL7" i="6"/>
  <c r="AL6" i="6"/>
  <c r="AD6" i="6"/>
  <c r="AC6" i="6"/>
  <c r="Z6" i="6"/>
  <c r="I36" i="24"/>
  <c r="H36" i="24"/>
  <c r="G36" i="24"/>
  <c r="F36" i="24"/>
  <c r="E36" i="24"/>
  <c r="D36" i="24"/>
  <c r="C36" i="24"/>
  <c r="I35" i="24"/>
  <c r="H35" i="24"/>
  <c r="G35" i="24"/>
  <c r="F35" i="24"/>
  <c r="E35" i="24"/>
  <c r="D35" i="24"/>
  <c r="C35" i="24"/>
  <c r="I34" i="24"/>
  <c r="H34" i="24"/>
  <c r="G34" i="24"/>
  <c r="F34" i="24"/>
  <c r="E34" i="24"/>
  <c r="D34" i="24"/>
  <c r="C34" i="24"/>
  <c r="I32" i="24"/>
  <c r="H32" i="24"/>
  <c r="G32" i="24"/>
  <c r="F32" i="24"/>
  <c r="E32" i="24"/>
  <c r="D32" i="24"/>
  <c r="C32" i="24"/>
  <c r="I31" i="24"/>
  <c r="H31" i="24"/>
  <c r="G31" i="24"/>
  <c r="F31" i="24"/>
  <c r="E31" i="24"/>
  <c r="D31" i="24"/>
  <c r="C31" i="24"/>
  <c r="I30" i="24"/>
  <c r="H30" i="24"/>
  <c r="G30" i="24"/>
  <c r="F30" i="24"/>
  <c r="E30" i="24"/>
  <c r="D30" i="24"/>
  <c r="C30" i="24"/>
  <c r="I25" i="24"/>
  <c r="H25" i="24"/>
  <c r="G25" i="24"/>
  <c r="F25" i="24"/>
  <c r="E25" i="24"/>
  <c r="D25" i="24"/>
  <c r="C25" i="24"/>
  <c r="I21" i="24"/>
  <c r="H21" i="24"/>
  <c r="G21" i="24"/>
  <c r="F21" i="24"/>
  <c r="E21" i="24"/>
  <c r="D21" i="24"/>
  <c r="C21" i="24"/>
  <c r="E33" i="24" l="1"/>
  <c r="I33" i="24"/>
  <c r="F33" i="24"/>
  <c r="E37" i="24"/>
  <c r="I37" i="24"/>
  <c r="F37" i="24"/>
  <c r="C33" i="24"/>
  <c r="G33" i="24"/>
  <c r="D33" i="24"/>
  <c r="H33" i="24"/>
  <c r="C37" i="24"/>
  <c r="G37" i="24"/>
  <c r="D37" i="24"/>
  <c r="H37" i="24"/>
  <c r="K49" i="9" l="1"/>
  <c r="K53" i="9"/>
  <c r="K37" i="9"/>
  <c r="I37" i="9"/>
  <c r="G37" i="9"/>
  <c r="K33" i="9"/>
  <c r="J33" i="9"/>
  <c r="I33" i="9"/>
  <c r="K29" i="9"/>
  <c r="I29" i="9"/>
  <c r="H29" i="9"/>
  <c r="G29" i="9"/>
  <c r="J25" i="9"/>
  <c r="I25" i="9"/>
  <c r="K21" i="9"/>
  <c r="J21" i="9"/>
  <c r="I21" i="9"/>
  <c r="H21" i="9"/>
  <c r="G21" i="9"/>
  <c r="K17" i="9"/>
  <c r="J17" i="9"/>
  <c r="H17" i="9"/>
  <c r="K13" i="9"/>
  <c r="J13" i="9"/>
  <c r="I13" i="9"/>
  <c r="H13" i="9"/>
  <c r="G13" i="9"/>
  <c r="K9" i="9"/>
  <c r="J9" i="9"/>
  <c r="I9" i="9"/>
  <c r="G9" i="9"/>
  <c r="U6" i="6"/>
  <c r="T6" i="6"/>
  <c r="S6" i="6"/>
  <c r="R6" i="6"/>
  <c r="S20" i="6"/>
  <c r="R20" i="6"/>
  <c r="T20" i="6"/>
  <c r="U20" i="6"/>
  <c r="G6" i="28" l="1"/>
  <c r="J6" i="28" s="1"/>
  <c r="G7" i="28"/>
  <c r="J7" i="28" s="1"/>
  <c r="G8" i="28"/>
  <c r="J8" i="28" s="1"/>
  <c r="G9" i="28"/>
  <c r="J9" i="28" s="1"/>
  <c r="G10" i="28"/>
  <c r="J10" i="28" s="1"/>
  <c r="G11" i="28"/>
  <c r="J11" i="28" s="1"/>
  <c r="G12" i="28"/>
  <c r="J12" i="28" s="1"/>
  <c r="G13" i="28"/>
  <c r="J13" i="28" s="1"/>
  <c r="G14" i="28"/>
  <c r="J14" i="28" s="1"/>
  <c r="G15" i="28"/>
  <c r="J15" i="28" s="1"/>
  <c r="G16" i="28"/>
  <c r="G17" i="28"/>
  <c r="J17" i="28" s="1"/>
  <c r="G18" i="28"/>
  <c r="G19" i="28"/>
  <c r="J19" i="28" s="1"/>
  <c r="G20" i="28"/>
  <c r="J20" i="28" s="1"/>
  <c r="G21" i="28"/>
  <c r="J21" i="28" s="1"/>
  <c r="G22" i="28"/>
  <c r="J22" i="28" s="1"/>
  <c r="G23" i="28"/>
  <c r="J23" i="28" s="1"/>
  <c r="G24" i="28"/>
  <c r="J24" i="28" s="1"/>
  <c r="G25" i="28"/>
  <c r="J25" i="28" s="1"/>
  <c r="G26" i="28"/>
  <c r="G27" i="28"/>
  <c r="G29" i="28"/>
  <c r="G30" i="28"/>
  <c r="J30" i="28" s="1"/>
  <c r="G31" i="28"/>
  <c r="J31" i="28" s="1"/>
  <c r="J32" i="28"/>
  <c r="D6" i="27"/>
  <c r="E6" i="27"/>
  <c r="G6" i="27"/>
  <c r="H6" i="27"/>
  <c r="I6" i="27"/>
  <c r="F7" i="27"/>
  <c r="J7" i="27" s="1"/>
  <c r="F8" i="27"/>
  <c r="J8" i="27" s="1"/>
  <c r="F9" i="27"/>
  <c r="J9" i="27" s="1"/>
  <c r="F10" i="27"/>
  <c r="J10" i="27" s="1"/>
  <c r="F11" i="27"/>
  <c r="J11" i="27" s="1"/>
  <c r="F12" i="27"/>
  <c r="J12" i="27" s="1"/>
  <c r="F13" i="27"/>
  <c r="J13" i="27" s="1"/>
  <c r="F14" i="27"/>
  <c r="J14" i="27" s="1"/>
  <c r="F15" i="27"/>
  <c r="J15" i="27" s="1"/>
  <c r="J17" i="27"/>
  <c r="C19" i="27"/>
  <c r="D19" i="27"/>
  <c r="E19" i="27"/>
  <c r="G19" i="27"/>
  <c r="H19" i="27"/>
  <c r="I19" i="27"/>
  <c r="F20" i="27"/>
  <c r="J20" i="27" s="1"/>
  <c r="F21" i="27"/>
  <c r="J21" i="27" s="1"/>
  <c r="J22" i="27"/>
  <c r="J23" i="27"/>
  <c r="F24" i="27"/>
  <c r="J24" i="27" s="1"/>
  <c r="F25" i="27"/>
  <c r="J25" i="27" s="1"/>
  <c r="F26" i="27"/>
  <c r="J26" i="27" s="1"/>
  <c r="F27" i="27"/>
  <c r="F28" i="27"/>
  <c r="J28" i="27" s="1"/>
  <c r="C30" i="27"/>
  <c r="D30" i="27"/>
  <c r="E30" i="27"/>
  <c r="G30" i="27"/>
  <c r="H30" i="27"/>
  <c r="I30" i="27"/>
  <c r="J31" i="27"/>
  <c r="F32" i="27"/>
  <c r="J32" i="27" s="1"/>
  <c r="F33" i="27"/>
  <c r="J33" i="27" s="1"/>
  <c r="F34" i="27"/>
  <c r="J34" i="27" s="1"/>
  <c r="F35" i="27"/>
  <c r="J35" i="27" s="1"/>
  <c r="F36" i="27"/>
  <c r="J36" i="27" s="1"/>
  <c r="F37" i="27"/>
  <c r="J37" i="27" s="1"/>
  <c r="F38" i="27"/>
  <c r="J39" i="27"/>
  <c r="C41" i="27"/>
  <c r="D41" i="27"/>
  <c r="E41" i="27"/>
  <c r="G41" i="27"/>
  <c r="H41" i="27"/>
  <c r="I41" i="27"/>
  <c r="F42" i="27"/>
  <c r="J42" i="27" s="1"/>
  <c r="F43" i="27"/>
  <c r="J43" i="27" s="1"/>
  <c r="F44" i="27"/>
  <c r="J44" i="27" s="1"/>
  <c r="F45" i="27"/>
  <c r="J45" i="27" s="1"/>
  <c r="J46" i="27"/>
  <c r="F47" i="27"/>
  <c r="J47" i="27" s="1"/>
  <c r="F48" i="27"/>
  <c r="J48" i="27" s="1"/>
  <c r="F49" i="27"/>
  <c r="J49" i="27" s="1"/>
  <c r="C51" i="27"/>
  <c r="D51" i="27"/>
  <c r="E51" i="27"/>
  <c r="G51" i="27"/>
  <c r="H51" i="27"/>
  <c r="I51" i="27"/>
  <c r="F52" i="27"/>
  <c r="J52" i="27" s="1"/>
  <c r="F53" i="27"/>
  <c r="J53" i="27" s="1"/>
  <c r="F54" i="27"/>
  <c r="J54" i="27" s="1"/>
  <c r="F55" i="27"/>
  <c r="J55" i="27" s="1"/>
  <c r="F56" i="27"/>
  <c r="J56" i="27" s="1"/>
  <c r="F57" i="27"/>
  <c r="J57" i="27" s="1"/>
  <c r="F58" i="27"/>
  <c r="J58" i="27" s="1"/>
  <c r="F59" i="27"/>
  <c r="F60" i="27"/>
  <c r="J60" i="27" s="1"/>
  <c r="C62" i="27"/>
  <c r="D62" i="27"/>
  <c r="E62" i="27"/>
  <c r="G62" i="27"/>
  <c r="H62" i="27"/>
  <c r="I62" i="27"/>
  <c r="F63" i="27"/>
  <c r="J63" i="27" s="1"/>
  <c r="F64" i="27"/>
  <c r="J64" i="27" s="1"/>
  <c r="F65" i="27"/>
  <c r="F66" i="27"/>
  <c r="J66" i="27" s="1"/>
  <c r="H67" i="27" l="1"/>
  <c r="F6" i="27"/>
  <c r="F51" i="27"/>
  <c r="J16" i="27"/>
  <c r="J6" i="27" s="1"/>
  <c r="F62" i="27"/>
  <c r="D67" i="27"/>
  <c r="J65" i="27"/>
  <c r="J62" i="27" s="1"/>
  <c r="J59" i="27"/>
  <c r="J51" i="27" s="1"/>
  <c r="F41" i="27"/>
  <c r="F19" i="27"/>
  <c r="J27" i="27"/>
  <c r="J19" i="27" s="1"/>
  <c r="I67" i="27"/>
  <c r="G67" i="27"/>
  <c r="J41" i="27"/>
  <c r="F30" i="27"/>
  <c r="J38" i="27"/>
  <c r="J30" i="27" s="1"/>
  <c r="E67" i="27"/>
  <c r="C67" i="27"/>
  <c r="F67" i="27" l="1"/>
  <c r="J67" i="27" s="1"/>
  <c r="F87" i="25" l="1"/>
  <c r="E87" i="25"/>
  <c r="D87" i="25"/>
  <c r="J40" i="23" l="1"/>
  <c r="I40" i="23"/>
  <c r="H40" i="23"/>
  <c r="G40" i="23"/>
  <c r="F40" i="23"/>
  <c r="E40" i="23"/>
  <c r="D40" i="23"/>
  <c r="C40" i="23"/>
  <c r="J37" i="23"/>
  <c r="I37" i="23"/>
  <c r="H37" i="23"/>
  <c r="G37" i="23"/>
  <c r="F37" i="23"/>
  <c r="E37" i="23"/>
  <c r="D37" i="23"/>
  <c r="C37" i="23"/>
  <c r="J34" i="23"/>
  <c r="I34" i="23"/>
  <c r="H34" i="23"/>
  <c r="G34" i="23"/>
  <c r="F34" i="23"/>
  <c r="E34" i="23"/>
  <c r="D34" i="23"/>
  <c r="C34" i="23"/>
  <c r="J31" i="23"/>
  <c r="I31" i="23"/>
  <c r="H31" i="23"/>
  <c r="G31" i="23"/>
  <c r="F31" i="23"/>
  <c r="E31" i="23"/>
  <c r="D31" i="23"/>
  <c r="C31" i="23"/>
  <c r="J28" i="23"/>
  <c r="I28" i="23"/>
  <c r="H28" i="23"/>
  <c r="G28" i="23"/>
  <c r="F28" i="23"/>
  <c r="E28" i="23"/>
  <c r="D28" i="23"/>
  <c r="C28" i="23"/>
  <c r="J25" i="23"/>
  <c r="I25" i="23"/>
  <c r="H25" i="23"/>
  <c r="G25" i="23"/>
  <c r="F25" i="23"/>
  <c r="E25" i="23"/>
  <c r="D25" i="23"/>
  <c r="C25" i="23"/>
  <c r="J22" i="23"/>
  <c r="I22" i="23"/>
  <c r="H22" i="23"/>
  <c r="G22" i="23"/>
  <c r="F22" i="23"/>
  <c r="E22" i="23"/>
  <c r="D22" i="23"/>
  <c r="C22" i="23"/>
  <c r="J19" i="23"/>
  <c r="I19" i="23"/>
  <c r="H19" i="23"/>
  <c r="G19" i="23"/>
  <c r="F19" i="23"/>
  <c r="E19" i="23"/>
  <c r="D19" i="23"/>
  <c r="C19" i="23"/>
  <c r="J16" i="23"/>
  <c r="I16" i="23"/>
  <c r="H16" i="23"/>
  <c r="G16" i="23"/>
  <c r="F16" i="23"/>
  <c r="E16" i="23"/>
  <c r="D16" i="23"/>
  <c r="C16" i="23"/>
  <c r="I13" i="23"/>
  <c r="H13" i="23"/>
  <c r="G13" i="23"/>
  <c r="F13" i="23"/>
  <c r="E13" i="23"/>
  <c r="D13" i="23"/>
  <c r="C13" i="23"/>
  <c r="J10" i="23"/>
  <c r="I10" i="23"/>
  <c r="H10" i="23"/>
  <c r="G10" i="23"/>
  <c r="F10" i="23"/>
  <c r="E10" i="23"/>
  <c r="D10" i="23"/>
  <c r="C10" i="23"/>
  <c r="J7" i="23"/>
  <c r="I7" i="23"/>
  <c r="H7" i="23"/>
  <c r="G7" i="23"/>
  <c r="F7" i="23"/>
  <c r="E7" i="23"/>
  <c r="D7" i="23"/>
  <c r="C7" i="23"/>
  <c r="O43" i="22"/>
  <c r="N43" i="22"/>
  <c r="M43" i="22"/>
  <c r="L43" i="22"/>
  <c r="K43" i="22"/>
  <c r="J43" i="22"/>
  <c r="O42" i="22"/>
  <c r="N42" i="22"/>
  <c r="M42" i="22"/>
  <c r="L42" i="22"/>
  <c r="K42" i="22"/>
  <c r="J42" i="22"/>
  <c r="O41" i="22"/>
  <c r="N41" i="22"/>
  <c r="M41" i="22"/>
  <c r="L41" i="22"/>
  <c r="K41" i="22"/>
  <c r="J41" i="22"/>
  <c r="O39" i="22"/>
  <c r="N39" i="22"/>
  <c r="M39" i="22"/>
  <c r="L39" i="22"/>
  <c r="K39" i="22"/>
  <c r="J39" i="22"/>
  <c r="O34" i="22"/>
  <c r="N34" i="22"/>
  <c r="M34" i="22"/>
  <c r="L34" i="22"/>
  <c r="K34" i="22"/>
  <c r="J34" i="22"/>
  <c r="O29" i="22"/>
  <c r="N29" i="22"/>
  <c r="M29" i="22"/>
  <c r="L29" i="22"/>
  <c r="K29" i="22"/>
  <c r="J29" i="22"/>
  <c r="O24" i="22"/>
  <c r="N24" i="22"/>
  <c r="M24" i="22"/>
  <c r="L24" i="22"/>
  <c r="K24" i="22"/>
  <c r="J24" i="22"/>
  <c r="O19" i="22"/>
  <c r="N19" i="22"/>
  <c r="M19" i="22"/>
  <c r="L19" i="22"/>
  <c r="K19" i="22"/>
  <c r="J19" i="22"/>
  <c r="O14" i="22"/>
  <c r="N14" i="22"/>
  <c r="M14" i="22"/>
  <c r="L14" i="22"/>
  <c r="K14" i="22"/>
  <c r="J14" i="22"/>
  <c r="O9" i="22"/>
  <c r="N9" i="22"/>
  <c r="M9" i="22"/>
  <c r="L9" i="22"/>
  <c r="K9" i="22"/>
  <c r="J9" i="22"/>
  <c r="L44" i="22" l="1"/>
  <c r="M44" i="22"/>
  <c r="K44" i="22"/>
  <c r="J44" i="22"/>
  <c r="N44" i="22"/>
  <c r="O44" i="22"/>
  <c r="C25" i="2"/>
  <c r="C10" i="2"/>
  <c r="B10" i="2"/>
  <c r="B26" i="2" s="1"/>
  <c r="C26" i="2" l="1"/>
  <c r="K82" i="9"/>
  <c r="J82" i="9"/>
  <c r="I82" i="9"/>
  <c r="H82" i="9"/>
  <c r="K78" i="9"/>
  <c r="J78" i="9"/>
  <c r="I78" i="9"/>
  <c r="K57" i="9"/>
  <c r="J57" i="9"/>
  <c r="I57" i="9"/>
  <c r="H57" i="9"/>
  <c r="G57" i="9"/>
  <c r="L13" i="8"/>
  <c r="P23" i="6" l="1"/>
  <c r="P22" i="6"/>
  <c r="P21" i="6"/>
  <c r="P20" i="6"/>
  <c r="I20" i="6"/>
  <c r="H20" i="6"/>
  <c r="G20" i="6"/>
  <c r="F20" i="6"/>
  <c r="E20" i="6"/>
  <c r="D20" i="6"/>
  <c r="C20" i="6"/>
  <c r="P19" i="6"/>
  <c r="P18" i="6"/>
  <c r="P16" i="6"/>
  <c r="P15" i="6"/>
  <c r="P14" i="6"/>
  <c r="P13" i="6"/>
  <c r="P12" i="6"/>
  <c r="P10" i="6"/>
  <c r="P9" i="6"/>
  <c r="P8" i="6"/>
  <c r="N8" i="6"/>
  <c r="P7" i="6"/>
  <c r="P6" i="6"/>
  <c r="H6" i="6"/>
  <c r="G6" i="6"/>
  <c r="D6" i="6"/>
  <c r="I25" i="2" l="1"/>
  <c r="H25" i="2"/>
  <c r="G25" i="2"/>
  <c r="F25" i="2"/>
  <c r="E25" i="2"/>
  <c r="D25" i="2"/>
  <c r="I10" i="2"/>
  <c r="H10" i="2"/>
  <c r="F10" i="2"/>
  <c r="E10" i="2"/>
  <c r="D10" i="2"/>
  <c r="E26" i="2" l="1"/>
  <c r="G26" i="2"/>
  <c r="I26" i="2"/>
  <c r="D26" i="2"/>
  <c r="F26" i="2"/>
  <c r="H26" i="2"/>
</calcChain>
</file>

<file path=xl/sharedStrings.xml><?xml version="1.0" encoding="utf-8"?>
<sst xmlns="http://schemas.openxmlformats.org/spreadsheetml/2006/main" count="2732" uniqueCount="1283">
  <si>
    <t>State</t>
  </si>
  <si>
    <t>2011-12</t>
  </si>
  <si>
    <t>2012-13</t>
  </si>
  <si>
    <t>2013-14</t>
  </si>
  <si>
    <t>2014-15</t>
  </si>
  <si>
    <t>2015-16</t>
  </si>
  <si>
    <t>Coking</t>
  </si>
  <si>
    <t>Jharkhand</t>
  </si>
  <si>
    <t>Madhya Pradesh</t>
  </si>
  <si>
    <t>West Bengal</t>
  </si>
  <si>
    <t>Total Coking</t>
  </si>
  <si>
    <t>Non-Coking</t>
  </si>
  <si>
    <t>Andhra Pradesh</t>
  </si>
  <si>
    <t>Arunachal Pradesh</t>
  </si>
  <si>
    <t>Assam</t>
  </si>
  <si>
    <t>Jammu &amp; Kashmir</t>
  </si>
  <si>
    <t>Maharashtra</t>
  </si>
  <si>
    <t>Meghalaya</t>
  </si>
  <si>
    <t>Odisha</t>
  </si>
  <si>
    <t>Telangana</t>
  </si>
  <si>
    <t>Uttar Pradesh</t>
  </si>
  <si>
    <t>Total Non-Coking</t>
  </si>
  <si>
    <t>States</t>
  </si>
  <si>
    <t>2001-02</t>
  </si>
  <si>
    <t>2002-03</t>
  </si>
  <si>
    <t>2003-04</t>
  </si>
  <si>
    <t>2004-05</t>
  </si>
  <si>
    <t>2005-06</t>
  </si>
  <si>
    <t>2006-07</t>
  </si>
  <si>
    <t>2007-08</t>
  </si>
  <si>
    <t>I.</t>
  </si>
  <si>
    <t>Coal</t>
  </si>
  <si>
    <t>—</t>
  </si>
  <si>
    <t xml:space="preserve">Jharkhand </t>
  </si>
  <si>
    <t xml:space="preserve">Madhya Pradesh </t>
  </si>
  <si>
    <t>II.</t>
  </si>
  <si>
    <t>Lignite</t>
  </si>
  <si>
    <t>Gujarat</t>
  </si>
  <si>
    <t>Rajasthan</t>
  </si>
  <si>
    <t>2000-01</t>
  </si>
  <si>
    <t>1997-98</t>
  </si>
  <si>
    <t>1998-99</t>
  </si>
  <si>
    <t>1999-00</t>
  </si>
  <si>
    <t xml:space="preserve">2008-09            </t>
  </si>
  <si>
    <t xml:space="preserve">2009-10  </t>
  </si>
  <si>
    <t xml:space="preserve">2010-11     </t>
  </si>
  <si>
    <t xml:space="preserve">2012-13      </t>
  </si>
  <si>
    <t>-</t>
  </si>
  <si>
    <t>Proved</t>
  </si>
  <si>
    <t>Indicated</t>
  </si>
  <si>
    <t>Inferred</t>
  </si>
  <si>
    <t>Total</t>
  </si>
  <si>
    <t>1-4-2010</t>
  </si>
  <si>
    <t>1-4-2011</t>
  </si>
  <si>
    <t>1-4-2012</t>
  </si>
  <si>
    <t>1-4-2013</t>
  </si>
  <si>
    <t>1-4-2014</t>
  </si>
  <si>
    <t>1-4-2015</t>
  </si>
  <si>
    <t>1-4-2016</t>
  </si>
  <si>
    <t>As on</t>
  </si>
  <si>
    <t>1-4-2017</t>
  </si>
  <si>
    <t xml:space="preserve">Arunachal Pradesh </t>
  </si>
  <si>
    <t>Assam (Tertiary)</t>
  </si>
  <si>
    <t>Meghalaya (Tertiary)</t>
  </si>
  <si>
    <t>Nagaland (Tertiary)</t>
  </si>
  <si>
    <t xml:space="preserve">Sikkim </t>
  </si>
  <si>
    <t xml:space="preserve">Uttar Pradesh </t>
  </si>
  <si>
    <t>Tertiary Coalfields (Total)</t>
  </si>
  <si>
    <t>India (Total)</t>
  </si>
  <si>
    <t>(ii )   Singrimari coalfield of Assam (Non- coking) is included in Gondawana coalfield, not  considered in Tertiary coalfields.</t>
  </si>
  <si>
    <t>Minerals/Metal</t>
  </si>
  <si>
    <t>Unit</t>
  </si>
  <si>
    <t>As on 01.04.2015</t>
  </si>
  <si>
    <t>As on 01.04.2010</t>
  </si>
  <si>
    <t>Apatite</t>
  </si>
  <si>
    <t>Asbestos</t>
  </si>
  <si>
    <t>Barytes</t>
  </si>
  <si>
    <t>Bauxite</t>
  </si>
  <si>
    <t>Calcite</t>
  </si>
  <si>
    <t>Chalk</t>
  </si>
  <si>
    <t>Chromite</t>
  </si>
  <si>
    <t>Ore</t>
  </si>
  <si>
    <t>Metal</t>
  </si>
  <si>
    <t>Corundum</t>
  </si>
  <si>
    <t>Diamond</t>
  </si>
  <si>
    <t>Diaspore</t>
  </si>
  <si>
    <t>Dolomite</t>
  </si>
  <si>
    <t>Dunite</t>
  </si>
  <si>
    <t>Emerald</t>
  </si>
  <si>
    <t>Feldspar</t>
  </si>
  <si>
    <t>Flint Stone</t>
  </si>
  <si>
    <t>Garnet</t>
  </si>
  <si>
    <t>Gold</t>
  </si>
  <si>
    <t>Ore (Primary)</t>
  </si>
  <si>
    <t>Metal (Primary)</t>
  </si>
  <si>
    <t>Ore (Placer)</t>
  </si>
  <si>
    <t>Metal (Placer)</t>
  </si>
  <si>
    <t>Graphite</t>
  </si>
  <si>
    <t>Gypsum</t>
  </si>
  <si>
    <t>Kaolin</t>
  </si>
  <si>
    <t>Kyanite</t>
  </si>
  <si>
    <t>Laterite</t>
  </si>
  <si>
    <t>Lead Metal</t>
  </si>
  <si>
    <t>Zinc Metal</t>
  </si>
  <si>
    <t>Limestone</t>
  </si>
  <si>
    <t>Magnesite</t>
  </si>
  <si>
    <t>Manganese Ore</t>
  </si>
  <si>
    <t>Marl</t>
  </si>
  <si>
    <t>Mica</t>
  </si>
  <si>
    <t>kilogram</t>
  </si>
  <si>
    <t>Moulding Sand</t>
  </si>
  <si>
    <t>Ochre</t>
  </si>
  <si>
    <t>Perlite</t>
  </si>
  <si>
    <t>Pyrophyllite</t>
  </si>
  <si>
    <t>Quartzite</t>
  </si>
  <si>
    <t>Ruby</t>
  </si>
  <si>
    <t>Shale</t>
  </si>
  <si>
    <t>Sillimanite</t>
  </si>
  <si>
    <t>Silver</t>
  </si>
  <si>
    <t>Slate</t>
  </si>
  <si>
    <t>Sulphur (Native)</t>
  </si>
  <si>
    <t>Vermiculite</t>
  </si>
  <si>
    <t>Wollastonite</t>
  </si>
  <si>
    <t>Minerals</t>
  </si>
  <si>
    <t xml:space="preserve">2007-08 </t>
  </si>
  <si>
    <t xml:space="preserve">2008-09 </t>
  </si>
  <si>
    <t xml:space="preserve">2009-10 </t>
  </si>
  <si>
    <t xml:space="preserve">2010-11 </t>
  </si>
  <si>
    <t>Fuel Minerals</t>
  </si>
  <si>
    <t>Thousand Tonnes</t>
  </si>
  <si>
    <t>Natural Gas (Ut.)</t>
  </si>
  <si>
    <t>M.C.M.</t>
  </si>
  <si>
    <t>Petroleum (Crude)</t>
  </si>
  <si>
    <t>Metallic Minerals</t>
  </si>
  <si>
    <t>Tonne</t>
  </si>
  <si>
    <t>Copper  Ore</t>
  </si>
  <si>
    <t>Copper Conc.</t>
  </si>
  <si>
    <t>Gold Ore</t>
  </si>
  <si>
    <t>Gold  (Primary)</t>
  </si>
  <si>
    <t>Kg.</t>
  </si>
  <si>
    <t>Iron Ore (Total)</t>
  </si>
  <si>
    <t>Lead &amp; Zinc Ore</t>
  </si>
  <si>
    <t>Lead Conc.</t>
  </si>
  <si>
    <t>Zinc Conc.</t>
  </si>
  <si>
    <t>Tin Conc.</t>
  </si>
  <si>
    <t>Non-Metallic Minerals</t>
  </si>
  <si>
    <t>Agate#</t>
  </si>
  <si>
    <t>Phosphorite</t>
  </si>
  <si>
    <t>Ball Clay#</t>
  </si>
  <si>
    <t>Barytes#</t>
  </si>
  <si>
    <t>Calcite#</t>
  </si>
  <si>
    <t>Chalk#</t>
  </si>
  <si>
    <t>Clay (Others)#</t>
  </si>
  <si>
    <t>Carat</t>
  </si>
  <si>
    <t>Diaspore#</t>
  </si>
  <si>
    <t>Dolomite#</t>
  </si>
  <si>
    <t>Dunite#</t>
  </si>
  <si>
    <t>Felspar#</t>
  </si>
  <si>
    <t>Fireclay#</t>
  </si>
  <si>
    <t>Felsite#</t>
  </si>
  <si>
    <t>Fluorite (Graded)</t>
  </si>
  <si>
    <t>Garnet (Abrasive)</t>
  </si>
  <si>
    <t>Graphite (R.O.M.)</t>
  </si>
  <si>
    <t>Gypsum#</t>
  </si>
  <si>
    <t>Kaolin#</t>
  </si>
  <si>
    <t>Laterite#</t>
  </si>
  <si>
    <t>Lime Kankar#</t>
  </si>
  <si>
    <t>Limeshell</t>
  </si>
  <si>
    <t>Mica (Crude)#</t>
  </si>
  <si>
    <t>Pyrophyllite#</t>
  </si>
  <si>
    <t>Quartz#</t>
  </si>
  <si>
    <t>Quartzite#</t>
  </si>
  <si>
    <t>Silica Sand#</t>
  </si>
  <si>
    <t>Sand (Others)#</t>
  </si>
  <si>
    <t>Shale#</t>
  </si>
  <si>
    <t>Slate#</t>
  </si>
  <si>
    <t>Steatite#</t>
  </si>
  <si>
    <t>Sulphur***</t>
  </si>
  <si>
    <t>-  not available</t>
  </si>
  <si>
    <t>** Includes mine waste and waste obtained while dressing of crude mica at the mine site.</t>
  </si>
  <si>
    <t>*** Obtained as by-product from fertilizer plants and oil refineries.</t>
  </si>
  <si>
    <t>All Minerals</t>
  </si>
  <si>
    <t>Abrasive (natural)</t>
  </si>
  <si>
    <t>tonne</t>
  </si>
  <si>
    <t>Alabaster</t>
  </si>
  <si>
    <t>Alumina</t>
  </si>
  <si>
    <t>Andalusite</t>
  </si>
  <si>
    <t>Antimony ores &amp; conc.</t>
  </si>
  <si>
    <t>++</t>
  </si>
  <si>
    <t>Arsenic sulphide (natural)</t>
  </si>
  <si>
    <t>Asbestos: Total</t>
  </si>
  <si>
    <t>Asbestos (chrysotile)</t>
  </si>
  <si>
    <t>Asbestos (others)</t>
  </si>
  <si>
    <t>Ball clay</t>
  </si>
  <si>
    <t>Bentonite</t>
  </si>
  <si>
    <t>Borax: Total</t>
  </si>
  <si>
    <t>Natural borate</t>
  </si>
  <si>
    <t>Sodium borate</t>
  </si>
  <si>
    <t>Other Borates</t>
  </si>
  <si>
    <t>Building and monumental Stones NES</t>
  </si>
  <si>
    <t>Chromite: Total</t>
  </si>
  <si>
    <t>Chrome ore others</t>
  </si>
  <si>
    <t>Chrome ore conc.</t>
  </si>
  <si>
    <t>Chrome ore lumps</t>
  </si>
  <si>
    <t>Clay (others)</t>
  </si>
  <si>
    <t>Coal (excluding lignite)</t>
  </si>
  <si>
    <t>‘000 tonnes</t>
  </si>
  <si>
    <t>Coal lignite</t>
  </si>
  <si>
    <t>Coke</t>
  </si>
  <si>
    <t>Coal gas</t>
  </si>
  <si>
    <t>Cobalt ores &amp; conc.</t>
  </si>
  <si>
    <t>Copper ores &amp; conc.</t>
  </si>
  <si>
    <t>ct</t>
  </si>
  <si>
    <t>‘000 ct</t>
  </si>
  <si>
    <t>Diatomite</t>
  </si>
  <si>
    <t>Earth clay</t>
  </si>
  <si>
    <t>Emerald (cut &amp; uncut):Total</t>
  </si>
  <si>
    <t>Felspar (natural)</t>
  </si>
  <si>
    <t>Felspar (cut &amp; uncut): Total</t>
  </si>
  <si>
    <t>Fire clay</t>
  </si>
  <si>
    <t>Flint</t>
  </si>
  <si>
    <t>Fluorspar</t>
  </si>
  <si>
    <t>Garnet (abrasive)</t>
  </si>
  <si>
    <t>Garnet (cut and uncut): Total</t>
  </si>
  <si>
    <t>Granite : Total</t>
  </si>
  <si>
    <t>Granite (crude or roughly trimmed)</t>
  </si>
  <si>
    <t>Granite (cut blocks/slabs)</t>
  </si>
  <si>
    <t>Granite (polished blocks/tiles)</t>
  </si>
  <si>
    <t>Granite (others)</t>
  </si>
  <si>
    <t>Graphite (natural)</t>
  </si>
  <si>
    <t>Iron ore: Total</t>
  </si>
  <si>
    <t>Iron ore conc: non agglomerated</t>
  </si>
  <si>
    <t>Iron ore fines</t>
  </si>
  <si>
    <t>Iron ore lumps</t>
  </si>
  <si>
    <t>Iron ore pellets</t>
  </si>
  <si>
    <t>Iron ore pyrites</t>
  </si>
  <si>
    <t>Kieselguhr</t>
  </si>
  <si>
    <t>Lead ores &amp; conc.</t>
  </si>
  <si>
    <t>Magnesite : Total</t>
  </si>
  <si>
    <t>Magnesia (fused)</t>
  </si>
  <si>
    <t>Magnesite (not calcined)</t>
  </si>
  <si>
    <t>Magnesite (calcined)</t>
  </si>
  <si>
    <t>Magnesite dead-burnt magnesia</t>
  </si>
  <si>
    <t>Magnesium oxide</t>
  </si>
  <si>
    <t>Magnesite (other)</t>
  </si>
  <si>
    <t>Manganese ore: Total</t>
  </si>
  <si>
    <t>Manganese ore (others)</t>
  </si>
  <si>
    <t>Marble : Total</t>
  </si>
  <si>
    <t>Marble (dressed)</t>
  </si>
  <si>
    <t>Marble (others)</t>
  </si>
  <si>
    <t>Mica: Total</t>
  </si>
  <si>
    <t>Mica (blocks)</t>
  </si>
  <si>
    <t>Mica (splittings)</t>
  </si>
  <si>
    <t>Mica (powder)</t>
  </si>
  <si>
    <t>Mica (condenser films)</t>
  </si>
  <si>
    <t>Mica (waste &amp; scrap)</t>
  </si>
  <si>
    <t>Mica (cond. films, plates, cuts NES)</t>
  </si>
  <si>
    <t>Mica (washers &amp; discs)</t>
  </si>
  <si>
    <t>Mica (sheets &amp; strips)</t>
  </si>
  <si>
    <t>Micanite &amp; other built-up mica</t>
  </si>
  <si>
    <t>Mica worked (others)</t>
  </si>
  <si>
    <t>Molybdenum ores &amp; conc.</t>
  </si>
  <si>
    <t>Niobium or tantalum ores &amp; conc.</t>
  </si>
  <si>
    <t>Natural gas</t>
  </si>
  <si>
    <t>Nickel ores &amp; conc.</t>
  </si>
  <si>
    <t>Ochre: Total</t>
  </si>
  <si>
    <t>Ochre: earth colours</t>
  </si>
  <si>
    <t>Ochre (persian red)</t>
  </si>
  <si>
    <t>Ochre (red oxide)</t>
  </si>
  <si>
    <t>Ochre:yellow ochre</t>
  </si>
  <si>
    <t>Precious &amp; semi-precious stones 
(cut &amp; uncut):Total</t>
  </si>
  <si>
    <t>Precious metal ores &amp; concentrates</t>
  </si>
  <si>
    <t>kg</t>
  </si>
  <si>
    <t>Quartz and quartzite: Total</t>
  </si>
  <si>
    <t>Quartz (natural)</t>
  </si>
  <si>
    <t>Quartzite (natural)</t>
  </si>
  <si>
    <t>Rock phosphate</t>
  </si>
  <si>
    <t>Salt (other than common salt)</t>
  </si>
  <si>
    <t>Sand (excl. metal bearing)</t>
  </si>
  <si>
    <t>Sandstone</t>
  </si>
  <si>
    <t>Silica sand</t>
  </si>
  <si>
    <t>Slate : Total</t>
  </si>
  <si>
    <t>Slate (worked)</t>
  </si>
  <si>
    <t>Slate (others)</t>
  </si>
  <si>
    <t>Talc/Steatite/Soapstone : Total</t>
  </si>
  <si>
    <t>Steatite blocks</t>
  </si>
  <si>
    <t>Steatite lumps</t>
  </si>
  <si>
    <t>Steatite powder &amp; others</t>
  </si>
  <si>
    <t>Sulphur (exc. sublimed precipitated &amp; colloidal)</t>
  </si>
  <si>
    <t>Tin ores &amp; conc.</t>
  </si>
  <si>
    <t>Titanium ores &amp; conc.: Total</t>
  </si>
  <si>
    <t>Titanium ores &amp; conc.(Ilmenite)</t>
  </si>
  <si>
    <t>Titanium ores &amp; conc.(Rutile)</t>
  </si>
  <si>
    <t>Titanium ores &amp; conc.(Others)</t>
  </si>
  <si>
    <t>Tungsten ores &amp; conc.</t>
  </si>
  <si>
    <t>Vanadium ores &amp; conc.</t>
  </si>
  <si>
    <t>Witherite</t>
  </si>
  <si>
    <t>Zinc ores &amp; conc.</t>
  </si>
  <si>
    <t>Zirconium ores &amp; conc.</t>
  </si>
  <si>
    <t>Other Minerals NES</t>
  </si>
  <si>
    <t>Diamond: Total</t>
  </si>
  <si>
    <t>Steatite : Total</t>
  </si>
  <si>
    <t>Chhattisgarh</t>
  </si>
  <si>
    <t xml:space="preserve">     Emerald (uncut)</t>
  </si>
  <si>
    <t xml:space="preserve">     Emerald (cut)</t>
  </si>
  <si>
    <t xml:space="preserve">     Diamond (industrial)</t>
  </si>
  <si>
    <t xml:space="preserve">     Diamond (mostly cut)</t>
  </si>
  <si>
    <t xml:space="preserve">     Diamond powder</t>
  </si>
  <si>
    <t xml:space="preserve">     Felspar (uncut)</t>
  </si>
  <si>
    <t xml:space="preserve">     Felspar (cut)</t>
  </si>
  <si>
    <t xml:space="preserve">     Garnet (uncut)</t>
  </si>
  <si>
    <t xml:space="preserve">     Garnet (cut)</t>
  </si>
  <si>
    <t xml:space="preserve">  Mica (unmanufactured): Total</t>
  </si>
  <si>
    <t xml:space="preserve">  Mica (worked): Total</t>
  </si>
  <si>
    <t>2010-11</t>
  </si>
  <si>
    <t>Resources</t>
  </si>
  <si>
    <t>Bihar</t>
  </si>
  <si>
    <t>Tertiary Coal Fields</t>
  </si>
  <si>
    <t>Resources (QMT)</t>
  </si>
  <si>
    <t>Year</t>
  </si>
  <si>
    <t>Kerala</t>
  </si>
  <si>
    <t>Puducherry</t>
  </si>
  <si>
    <t>Tamil Nadu</t>
  </si>
  <si>
    <t>All India</t>
  </si>
  <si>
    <t>Fuel Type</t>
  </si>
  <si>
    <t>2008-09</t>
  </si>
  <si>
    <t>2009-10</t>
  </si>
  <si>
    <t>MMT</t>
  </si>
  <si>
    <t>2. Consumption</t>
  </si>
  <si>
    <t>(i) Crude Oil ( in terms of refinery crude processed)</t>
  </si>
  <si>
    <t>(ii) Natural Gas (including LNG)</t>
  </si>
  <si>
    <t>(ii) Natural Gas</t>
  </si>
  <si>
    <t>BCM</t>
  </si>
  <si>
    <t>4. Imports &amp; Exports</t>
  </si>
  <si>
    <t>(i) Gross Imports :</t>
  </si>
  <si>
    <t>(ii) Exports :</t>
  </si>
  <si>
    <t>(iii) Net Imports :</t>
  </si>
  <si>
    <t>(b) Value: Crude Oil</t>
  </si>
  <si>
    <t xml:space="preserve"> </t>
  </si>
  <si>
    <t>Note : Excluding Atomic and Minor Minerals</t>
  </si>
  <si>
    <t xml:space="preserve"> ++:  Negligible</t>
  </si>
  <si>
    <t>2017</t>
  </si>
  <si>
    <t>Note: Total Primary supply is estimated as sum of indiginous production, Net Import &amp; Stock Change. For simplicity, only stock change of pit head stock is taken.</t>
  </si>
  <si>
    <t>Ochre #</t>
  </si>
  <si>
    <t xml:space="preserve">Selenite </t>
  </si>
  <si>
    <t>QMT  : Quantiy in Million Tonnes.</t>
  </si>
  <si>
    <t>As on 01.04.2005</t>
  </si>
  <si>
    <t>'000 tonnes</t>
  </si>
  <si>
    <t>Antimony</t>
  </si>
  <si>
    <t>Borax</t>
  </si>
  <si>
    <t>China clay</t>
  </si>
  <si>
    <t>Cobalt (Ore)</t>
  </si>
  <si>
    <t>million tonnes</t>
  </si>
  <si>
    <t>Copper</t>
  </si>
  <si>
    <t xml:space="preserve">'000 tonnes   </t>
  </si>
  <si>
    <t>carats</t>
  </si>
  <si>
    <t>N. E.</t>
  </si>
  <si>
    <t>Fluorite</t>
  </si>
  <si>
    <t>Fuller’s Earth</t>
  </si>
  <si>
    <t xml:space="preserve">tonne   </t>
  </si>
  <si>
    <t>Granite (Dimen. stone)</t>
  </si>
  <si>
    <t>000 cubic meter</t>
  </si>
  <si>
    <t>Iron Ore (Haematite)</t>
  </si>
  <si>
    <t>Iron Ore (Magnetite)</t>
  </si>
  <si>
    <t>Lead-Zinc</t>
  </si>
  <si>
    <t>Lead + Zinc Metal</t>
  </si>
  <si>
    <t>Marble</t>
  </si>
  <si>
    <t>Molybdenum</t>
  </si>
  <si>
    <r>
      <t>Contained MoS</t>
    </r>
    <r>
      <rPr>
        <vertAlign val="subscript"/>
        <sz val="11"/>
        <color theme="1"/>
        <rFont val="Calibri"/>
        <family val="2"/>
        <scheme val="minor"/>
      </rPr>
      <t>2</t>
    </r>
  </si>
  <si>
    <t>Nickel Ore</t>
  </si>
  <si>
    <t>Platinum gp. of metals (PGM)</t>
  </si>
  <si>
    <t>tonnes of metal contained</t>
  </si>
  <si>
    <t>Potash</t>
  </si>
  <si>
    <t>Pyrite</t>
  </si>
  <si>
    <t>Quartz-Silica Sand</t>
  </si>
  <si>
    <t>Rare Earth Elements (REE)</t>
  </si>
  <si>
    <t>Rock Phosphate</t>
  </si>
  <si>
    <t>Rock Salt</t>
  </si>
  <si>
    <t>Sapphire</t>
  </si>
  <si>
    <t>Talc-Steatite-Soapstone</t>
  </si>
  <si>
    <t>Tin</t>
  </si>
  <si>
    <t>Titanium</t>
  </si>
  <si>
    <t>Tungsten</t>
  </si>
  <si>
    <t>Vanadium</t>
  </si>
  <si>
    <t>Zircon</t>
  </si>
  <si>
    <t>N.E. - Not Estimated</t>
  </si>
  <si>
    <t>1. Coking</t>
  </si>
  <si>
    <r>
      <t xml:space="preserve">   I.</t>
    </r>
    <r>
      <rPr>
        <sz val="11"/>
        <rFont val="Calibri"/>
        <family val="2"/>
        <scheme val="minor"/>
      </rPr>
      <t xml:space="preserve">  Prime coking</t>
    </r>
  </si>
  <si>
    <r>
      <rPr>
        <b/>
        <sz val="11"/>
        <color theme="1"/>
        <rFont val="Calibri"/>
        <family val="2"/>
        <scheme val="minor"/>
      </rPr>
      <t>Note:</t>
    </r>
    <r>
      <rPr>
        <sz val="11"/>
        <color theme="1"/>
        <rFont val="Calibri"/>
        <family val="2"/>
        <scheme val="minor"/>
      </rPr>
      <t xml:space="preserve">  The  coal resources of India are available in older Gondwana Formations of peninsular India and younger Tertiary formations of north- eastern region. Based  on the results of Regional Promotional Exploration, where the boreholes are normally placed 1-2 Km apart, the resources are classified into '</t>
    </r>
    <r>
      <rPr>
        <b/>
        <sz val="11"/>
        <color theme="1"/>
        <rFont val="Calibri"/>
        <family val="2"/>
        <scheme val="minor"/>
      </rPr>
      <t>Indicated'</t>
    </r>
    <r>
      <rPr>
        <sz val="11"/>
        <color theme="1"/>
        <rFont val="Calibri"/>
        <family val="2"/>
        <scheme val="minor"/>
      </rPr>
      <t xml:space="preserve"> or '</t>
    </r>
    <r>
      <rPr>
        <b/>
        <sz val="11"/>
        <color theme="1"/>
        <rFont val="Calibri"/>
        <family val="2"/>
        <scheme val="minor"/>
      </rPr>
      <t>Inferred'</t>
    </r>
    <r>
      <rPr>
        <sz val="11"/>
        <color theme="1"/>
        <rFont val="Calibri"/>
        <family val="2"/>
        <scheme val="minor"/>
      </rPr>
      <t xml:space="preserve"> category. Subsequent detailed exploration in selected  blocks, where boreholes are less than 400 meter apart,  upgrades the resources into more reliable '</t>
    </r>
    <r>
      <rPr>
        <b/>
        <sz val="11"/>
        <color theme="1"/>
        <rFont val="Calibri"/>
        <family val="2"/>
        <scheme val="minor"/>
      </rPr>
      <t>Proved</t>
    </r>
    <r>
      <rPr>
        <sz val="11"/>
        <color theme="1"/>
        <rFont val="Calibri"/>
        <family val="2"/>
        <scheme val="minor"/>
      </rPr>
      <t>' category</t>
    </r>
  </si>
  <si>
    <t>Note : Total may not tally</t>
  </si>
  <si>
    <t>MW: Megawatt</t>
  </si>
  <si>
    <t xml:space="preserve">MU: Million unit </t>
  </si>
  <si>
    <t xml:space="preserve">:#  Lakshadweep &amp; A &amp; N Islands are stand-alone systems, power supply position of these does not form part of regional requirement and availability. </t>
  </si>
  <si>
    <t>ALL  INDIA</t>
  </si>
  <si>
    <t>NORTH EAST REGION</t>
  </si>
  <si>
    <t xml:space="preserve">Tripura  </t>
  </si>
  <si>
    <t xml:space="preserve">Nagaland </t>
  </si>
  <si>
    <t>Mizoram</t>
  </si>
  <si>
    <t>Manipur</t>
  </si>
  <si>
    <t>EASTERN REGION</t>
  </si>
  <si>
    <t>Sikkim</t>
  </si>
  <si>
    <t>DVC</t>
  </si>
  <si>
    <t>SOUTHERN REGION</t>
  </si>
  <si>
    <t>Lakshadweep #</t>
  </si>
  <si>
    <t>Karnataka</t>
  </si>
  <si>
    <t xml:space="preserve">Andhra Pradesh  </t>
  </si>
  <si>
    <t>WESTERN REGION</t>
  </si>
  <si>
    <t>Dadra &amp; Nagar Haveli</t>
  </si>
  <si>
    <t>Daman &amp; Diu</t>
  </si>
  <si>
    <t xml:space="preserve">Maharashtra  </t>
  </si>
  <si>
    <t xml:space="preserve">Gujarat  </t>
  </si>
  <si>
    <t>Goa</t>
  </si>
  <si>
    <t>NORTHERN REGION</t>
  </si>
  <si>
    <t>Uttarakhand</t>
  </si>
  <si>
    <t xml:space="preserve">Rajasthan  </t>
  </si>
  <si>
    <t>Punjab</t>
  </si>
  <si>
    <t xml:space="preserve">Jammu &amp; Kashmir </t>
  </si>
  <si>
    <t>Himachal Pradesh</t>
  </si>
  <si>
    <t>Haryana</t>
  </si>
  <si>
    <t xml:space="preserve">Delhi   </t>
  </si>
  <si>
    <t>Chandigarh</t>
  </si>
  <si>
    <t>Region/State/U.Ts.</t>
  </si>
  <si>
    <t>.</t>
  </si>
  <si>
    <t>All INDIA</t>
  </si>
  <si>
    <t>Central sector</t>
  </si>
  <si>
    <t>Private sector</t>
  </si>
  <si>
    <t xml:space="preserve"> State </t>
  </si>
  <si>
    <t>Tripura</t>
  </si>
  <si>
    <t>Nagaland</t>
  </si>
  <si>
    <t>North-Eastern Region</t>
  </si>
  <si>
    <t>V</t>
  </si>
  <si>
    <t>D.V.C.</t>
  </si>
  <si>
    <t xml:space="preserve">Bihar </t>
  </si>
  <si>
    <t>Eastern Region</t>
  </si>
  <si>
    <t>IV</t>
  </si>
  <si>
    <t>NLC</t>
  </si>
  <si>
    <t>Southern Region</t>
  </si>
  <si>
    <t>III</t>
  </si>
  <si>
    <t>Western Region</t>
  </si>
  <si>
    <t>II</t>
  </si>
  <si>
    <t>Delhi</t>
  </si>
  <si>
    <t>Northern Region</t>
  </si>
  <si>
    <t>I</t>
  </si>
  <si>
    <t>State/Union Territory</t>
  </si>
  <si>
    <t>*:  RES includes SHP,BP,U&amp;I, Solar and Wind Energy. Installed capacity in respect ot RES (MNER) as on 30.9.2013</t>
  </si>
  <si>
    <t>* : After accounting for derations/uprations etc. and reconciliation with utilities, the installed capacity figure of 36863 MW would work out to 38990 as on 31.03.2012.</t>
  </si>
  <si>
    <t>#  : RES:- Renewable Energy Sources includes Hydro capacity of 25.00 MW and below as reported by MNRE.</t>
  </si>
  <si>
    <t>31.03.17</t>
  </si>
  <si>
    <t>31.03.16</t>
  </si>
  <si>
    <t>31.03.15</t>
  </si>
  <si>
    <t>31.03.14</t>
  </si>
  <si>
    <t>31.03.13</t>
  </si>
  <si>
    <t xml:space="preserve">31.03.12 </t>
  </si>
  <si>
    <t xml:space="preserve">31.03.09 </t>
  </si>
  <si>
    <t xml:space="preserve">31.03.08 </t>
  </si>
  <si>
    <t>31.03.07</t>
  </si>
  <si>
    <t xml:space="preserve">31.03.06 </t>
  </si>
  <si>
    <t>31.03.05</t>
  </si>
  <si>
    <t>31.03.04</t>
  </si>
  <si>
    <t>31.03.03</t>
  </si>
  <si>
    <t>31.03.02</t>
  </si>
  <si>
    <t>31.03.97</t>
  </si>
  <si>
    <t>31.03.92</t>
  </si>
  <si>
    <t xml:space="preserve">31.03.90 </t>
  </si>
  <si>
    <t xml:space="preserve">31.03.85 </t>
  </si>
  <si>
    <t xml:space="preserve">31.03.80 </t>
  </si>
  <si>
    <t>31.03.79</t>
  </si>
  <si>
    <t>31.03.74</t>
  </si>
  <si>
    <t xml:space="preserve">31.03.69 </t>
  </si>
  <si>
    <t xml:space="preserve">31.03.66 </t>
  </si>
  <si>
    <t xml:space="preserve">31.03.61 </t>
  </si>
  <si>
    <t xml:space="preserve">31.03.56 </t>
  </si>
  <si>
    <t>31.12.50</t>
  </si>
  <si>
    <t>31.12.47</t>
  </si>
  <si>
    <t>1996-97</t>
  </si>
  <si>
    <t>1991-92</t>
  </si>
  <si>
    <t>Precious &amp; semi precious stones (cut)</t>
  </si>
  <si>
    <t>Precious &amp; semi precious stones
(uncut)</t>
  </si>
  <si>
    <t xml:space="preserve">Chhattisgarh </t>
  </si>
  <si>
    <t>1955-56</t>
  </si>
  <si>
    <t>1960-61</t>
  </si>
  <si>
    <t>1965-66</t>
  </si>
  <si>
    <t>1968-69</t>
  </si>
  <si>
    <t>1973-74</t>
  </si>
  <si>
    <t>1978-79</t>
  </si>
  <si>
    <t>1979-80</t>
  </si>
  <si>
    <t>1984-85</t>
  </si>
  <si>
    <t>1989-90</t>
  </si>
  <si>
    <t>1. BBMB generation has been considered in State Sector.</t>
  </si>
  <si>
    <t>2. RES Generation upto 2013-2014 as per normative generation.</t>
  </si>
  <si>
    <t>3. RES Generation during 2014-2015 onwards are as per actual generation received from utilities.</t>
  </si>
  <si>
    <t>Note: (i) Data may not add up to respective total due to rounding off.</t>
  </si>
  <si>
    <t xml:space="preserve">    Item</t>
  </si>
  <si>
    <t>2016-17</t>
  </si>
  <si>
    <t>2017-18 (P)</t>
  </si>
  <si>
    <t xml:space="preserve">1. Production </t>
  </si>
  <si>
    <t>(i)  Crude Oil</t>
  </si>
  <si>
    <t>(iii) Petroleum Products</t>
  </si>
  <si>
    <t>(a) Qty : Crude Oil</t>
  </si>
  <si>
    <t xml:space="preserve">              LNG</t>
  </si>
  <si>
    <t xml:space="preserve">              Pol. Products</t>
  </si>
  <si>
    <t xml:space="preserve">              Total (a)    </t>
  </si>
  <si>
    <t xml:space="preserve">              Total (b)    </t>
  </si>
  <si>
    <t>(a) Qty : Pol. Products</t>
  </si>
  <si>
    <t>(b) Value: Pol. Products</t>
  </si>
  <si>
    <t xml:space="preserve">             Pol. Products</t>
  </si>
  <si>
    <t xml:space="preserve">             Total (a)    </t>
  </si>
  <si>
    <t xml:space="preserve">               Total (b)    </t>
  </si>
  <si>
    <r>
      <rPr>
        <i/>
        <sz val="11"/>
        <color theme="1"/>
        <rFont val="Calibri"/>
        <family val="2"/>
      </rPr>
      <t>स्रोत: राष्‍ट्रीय खनिज सूची, भारतीय खान ब्‍यूरो, नागपुर</t>
    </r>
  </si>
  <si>
    <r>
      <rPr>
        <sz val="11"/>
        <color theme="1"/>
        <rFont val="Calibri"/>
        <family val="2"/>
      </rPr>
      <t>कोयला</t>
    </r>
  </si>
  <si>
    <r>
      <rPr>
        <sz val="11"/>
        <color theme="1"/>
        <rFont val="Calibri"/>
        <family val="2"/>
      </rPr>
      <t>लिग्नाइट</t>
    </r>
  </si>
  <si>
    <r>
      <rPr>
        <b/>
        <sz val="11"/>
        <color theme="1"/>
        <rFont val="Calibri"/>
        <family val="2"/>
      </rPr>
      <t xml:space="preserve">1. कोकिंग </t>
    </r>
  </si>
  <si>
    <r>
      <rPr>
        <sz val="11"/>
        <color theme="1"/>
        <rFont val="Calibri"/>
        <family val="2"/>
      </rPr>
      <t xml:space="preserve">   I.</t>
    </r>
    <r>
      <rPr>
        <sz val="11"/>
        <color theme="1"/>
        <rFont val="Calibri"/>
        <family val="2"/>
      </rPr>
      <t xml:space="preserve">  प्राइम कोकिंग</t>
    </r>
  </si>
  <si>
    <r>
      <rPr>
        <b/>
        <sz val="11"/>
        <color theme="1"/>
        <rFont val="Calibri"/>
        <family val="2"/>
      </rPr>
      <t>प्रमाणित</t>
    </r>
  </si>
  <si>
    <r>
      <rPr>
        <b/>
        <sz val="11"/>
        <color theme="1"/>
        <rFont val="Calibri"/>
        <family val="2"/>
      </rPr>
      <t>उल्लिखित</t>
    </r>
  </si>
  <si>
    <r>
      <rPr>
        <b/>
        <sz val="11"/>
        <color theme="1"/>
        <rFont val="Calibri"/>
        <family val="2"/>
      </rPr>
      <t>अनुमानित</t>
    </r>
  </si>
  <si>
    <r>
      <rPr>
        <b/>
        <sz val="11"/>
        <color theme="1"/>
        <rFont val="Calibri"/>
        <family val="2"/>
      </rPr>
      <t>कुल</t>
    </r>
  </si>
  <si>
    <r>
      <rPr>
        <sz val="11"/>
        <color theme="1"/>
        <rFont val="Calibri"/>
        <family val="2"/>
      </rPr>
      <t>गुजरात</t>
    </r>
  </si>
  <si>
    <r>
      <rPr>
        <sz val="11"/>
        <color theme="1"/>
        <rFont val="Calibri"/>
        <family val="2"/>
      </rPr>
      <t>प्रमाणित</t>
    </r>
  </si>
  <si>
    <r>
      <rPr>
        <sz val="11"/>
        <color theme="1"/>
        <rFont val="Calibri"/>
        <family val="2"/>
      </rPr>
      <t>उल्लिखित</t>
    </r>
  </si>
  <si>
    <r>
      <rPr>
        <sz val="11"/>
        <color theme="1"/>
        <rFont val="Calibri"/>
        <family val="2"/>
      </rPr>
      <t>अनुमानित</t>
    </r>
  </si>
  <si>
    <r>
      <rPr>
        <sz val="11"/>
        <color theme="1"/>
        <rFont val="Calibri"/>
        <family val="2"/>
      </rPr>
      <t>जम्मू एवं कश्मीर</t>
    </r>
  </si>
  <si>
    <r>
      <rPr>
        <sz val="11"/>
        <color theme="1"/>
        <rFont val="Calibri"/>
        <family val="2"/>
      </rPr>
      <t>केरल</t>
    </r>
  </si>
  <si>
    <r>
      <rPr>
        <sz val="11"/>
        <color theme="1"/>
        <rFont val="Calibri"/>
        <family val="2"/>
      </rPr>
      <t>पुद्दुचेरी</t>
    </r>
  </si>
  <si>
    <r>
      <rPr>
        <sz val="11"/>
        <color theme="1"/>
        <rFont val="Calibri"/>
        <family val="2"/>
      </rPr>
      <t>राजस्थान</t>
    </r>
  </si>
  <si>
    <r>
      <rPr>
        <sz val="11"/>
        <color theme="1"/>
        <rFont val="Calibri"/>
        <family val="2"/>
      </rPr>
      <t>तमिलनाडु</t>
    </r>
  </si>
  <si>
    <r>
      <rPr>
        <sz val="11"/>
        <color theme="1"/>
        <rFont val="Calibri"/>
        <family val="2"/>
      </rPr>
      <t>पश्चिम बंगाल</t>
    </r>
  </si>
  <si>
    <r>
      <rPr>
        <sz val="11"/>
        <color theme="1"/>
        <rFont val="Calibri"/>
        <family val="2"/>
      </rPr>
      <t>अखिल भारत</t>
    </r>
  </si>
  <si>
    <r>
      <rPr>
        <sz val="11"/>
        <color theme="1"/>
        <rFont val="Calibri"/>
        <family val="2"/>
      </rPr>
      <t>कुल</t>
    </r>
  </si>
  <si>
    <r>
      <rPr>
        <b/>
        <sz val="12"/>
        <rFont val="Calibri"/>
        <family val="2"/>
      </rPr>
      <t>2005-06</t>
    </r>
  </si>
  <si>
    <r>
      <rPr>
        <b/>
        <sz val="12"/>
        <rFont val="Calibri"/>
        <family val="2"/>
      </rPr>
      <t xml:space="preserve">2010-11     </t>
    </r>
  </si>
  <si>
    <r>
      <rPr>
        <b/>
        <sz val="12"/>
        <rFont val="Calibri"/>
        <family val="2"/>
      </rPr>
      <t>2011-12</t>
    </r>
  </si>
  <si>
    <r>
      <rPr>
        <b/>
        <sz val="12"/>
        <rFont val="Calibri"/>
        <family val="2"/>
      </rPr>
      <t xml:space="preserve">2012-13      </t>
    </r>
  </si>
  <si>
    <r>
      <rPr>
        <sz val="10"/>
        <rFont val="Calibri"/>
        <family val="2"/>
      </rPr>
      <t>—</t>
    </r>
  </si>
  <si>
    <t>31.03.11</t>
  </si>
  <si>
    <t xml:space="preserve">31.03.10 </t>
  </si>
  <si>
    <t>Source: Growth Of Electricity Sector In India From 1947-2018,  Central Electricity Authority &amp; Energy Statistics 2017, MOSPI</t>
  </si>
  <si>
    <t>स्रोत : भारत में 1947-2018 से विद्युत क्षेत्र का विकास,  केंद्रीय विद्युत प्राधिकरण और ऊर्जा सांख्यिकी 2017, सांख्यिकी एवं कार्यक्रम कार्यान्वयन मंत्रालय</t>
  </si>
  <si>
    <r>
      <t xml:space="preserve"> Source   </t>
    </r>
    <r>
      <rPr>
        <b/>
        <i/>
        <sz val="10"/>
        <rFont val="Calibri"/>
        <family val="2"/>
        <scheme val="minor"/>
      </rPr>
      <t xml:space="preserve"> : </t>
    </r>
    <r>
      <rPr>
        <i/>
        <sz val="11"/>
        <color theme="1"/>
        <rFont val="Calibri"/>
        <family val="2"/>
        <scheme val="minor"/>
      </rPr>
      <t>Central Electricity Authority</t>
    </r>
  </si>
  <si>
    <r>
      <t xml:space="preserve"> </t>
    </r>
    <r>
      <rPr>
        <sz val="11"/>
        <color theme="1"/>
        <rFont val="Calibri"/>
        <family val="2"/>
      </rPr>
      <t>स्रोत :</t>
    </r>
    <r>
      <rPr>
        <b/>
        <i/>
        <sz val="10"/>
        <color theme="1"/>
        <rFont val="Calibri"/>
        <family val="2"/>
      </rPr>
      <t xml:space="preserve"> </t>
    </r>
    <r>
      <rPr>
        <i/>
        <sz val="11"/>
        <color theme="1"/>
        <rFont val="Calibri"/>
        <family val="2"/>
      </rPr>
      <t xml:space="preserve"> केंद्रीय विद्युत प्राधिकरण</t>
    </r>
  </si>
  <si>
    <t>2017-18</t>
  </si>
  <si>
    <t>2018</t>
  </si>
  <si>
    <t>Source : Provisional Coal Statistics 2017-18, Coal Controller's Organization, Kolkata, Ministry of Coal</t>
  </si>
  <si>
    <t>स्रोत : अनंतिम कोयला सांख्यिकी 2017-18, कोयला नियंत्रक का कार्यालय, कोलकाता, कोयला मंत्रालय</t>
  </si>
  <si>
    <t>Source : Provisional Coal Statistics 2017-18, Coal Controller's Organization, M/o Coal (Figures compiled by Neyveli Lignite Corporation Ltd.)</t>
  </si>
  <si>
    <t>स्रोत : अनंतिम कोयला सांख्यिकी 2017-18, कोयला नियंत्रक का कार्यालय, कोयला मंत्रालय (आंकड़े नैवेली लिग्‍नाइट कॉरपोरेशन लिमिटेड द्वारा संकलित किए गए हैं)</t>
  </si>
  <si>
    <t>Source : Provisional Coal Statistics 2017-18, Coal Controller's Organization, M/o Coal</t>
  </si>
  <si>
    <t>स्रोत : अनंतिम कोयला सांख्यिकी 2017-18, कोयला नियंत्रक संगठन, कोयला मंत्रालय</t>
  </si>
  <si>
    <t>Source : Provisional Coal Statistics 2013-14 to 2017-18, Coal Controller's Organization, Kolkata, Ministry of Coal</t>
  </si>
  <si>
    <t>स्रोत : अनंतिम कोयला सांख्यिकी 2013-14 से 2017-18, कोयला नियंत्रक का कार्यालय, कोलकाता, कोयला मंत्रालय</t>
  </si>
  <si>
    <t>Remaining Resources शेष संसाधन</t>
  </si>
  <si>
    <t>Total Reserves कुल भंडार</t>
  </si>
  <si>
    <t xml:space="preserve">  Reserve    रिजर्व़</t>
  </si>
  <si>
    <t>Quantity मात्रा</t>
  </si>
  <si>
    <t xml:space="preserve">         Value         मूल्‍य</t>
  </si>
  <si>
    <t>Quantity   मात्रा</t>
  </si>
  <si>
    <t xml:space="preserve">          Value           मूल्‍य</t>
  </si>
  <si>
    <t xml:space="preserve">        Value          मूल्‍य</t>
  </si>
  <si>
    <t xml:space="preserve">       Value          मूल्‍य</t>
  </si>
  <si>
    <t>Year  वर्ष</t>
  </si>
  <si>
    <t>Production उत्‍पादन</t>
  </si>
  <si>
    <t>Opening Stock  प्रारंभिक स्टॉक</t>
  </si>
  <si>
    <t>Closing Stock  अंतिम स्टॉक</t>
  </si>
  <si>
    <t>Stock Change  स्‍टॉक परिवर्तन</t>
  </si>
  <si>
    <t xml:space="preserve">Unit यूनिट </t>
  </si>
  <si>
    <t xml:space="preserve">April अप्रैल 2017- March मार्च 2018  </t>
  </si>
  <si>
    <t>Energy Supplied (MU) आपूर्त की गई ऊर्जा (एमयू)</t>
  </si>
  <si>
    <t xml:space="preserve">Energy not supplied  आपूर्त न की गई ऊर्जा (एमयू) </t>
  </si>
  <si>
    <t>(MU) (एमयू)</t>
  </si>
  <si>
    <t>(%)  (प्रतिशत)</t>
  </si>
  <si>
    <t>Energy Requirement  (MU)          ऊर्जा की आवश्‍यकता (एमयू)</t>
  </si>
  <si>
    <t>Peak Demand (MW) उच्‍चतम मांग (मेगावाट)</t>
  </si>
  <si>
    <t>Peak Met       (MW) उच्‍चतम पूर्ति (मेगावाट)</t>
  </si>
  <si>
    <t>Demand no met  पूरी न की गई मांग</t>
  </si>
  <si>
    <t>(MW) एमडब्ल्यू</t>
  </si>
  <si>
    <t>Thermal थर्मल</t>
  </si>
  <si>
    <t xml:space="preserve">     Coal      कोयला</t>
  </si>
  <si>
    <t xml:space="preserve">   Diesel   डीजल   </t>
  </si>
  <si>
    <t xml:space="preserve">         Gas       गैस</t>
  </si>
  <si>
    <t>Total Thermal कुल थर्मल</t>
  </si>
  <si>
    <t>Nuclear परमाणु</t>
  </si>
  <si>
    <t>Hydro Renewable हाइड्रो नवीकरणीय</t>
  </si>
  <si>
    <t>Grand Total कुल योग</t>
  </si>
  <si>
    <t>Hydro हाइड्रो</t>
  </si>
  <si>
    <t>Sr. No.  क्र. सं.</t>
  </si>
  <si>
    <t>Thermal  थर्मल</t>
  </si>
  <si>
    <t xml:space="preserve">Coal  कोयला </t>
  </si>
  <si>
    <t>Diesel  डीजल</t>
  </si>
  <si>
    <t xml:space="preserve">      Gas      गैस</t>
  </si>
  <si>
    <t xml:space="preserve">Total     कुल </t>
  </si>
  <si>
    <t>Nuclear  परमाणु</t>
  </si>
  <si>
    <t>Grand Total   कुल योग</t>
  </si>
  <si>
    <t>(Mega Watts/मेगावाट)</t>
  </si>
  <si>
    <t xml:space="preserve"> Total   कुल </t>
  </si>
  <si>
    <t>Coal/Lignite  कोयला/लिग्नाइट</t>
  </si>
  <si>
    <t>Sl. No.क्र. सं.</t>
  </si>
  <si>
    <t xml:space="preserve">    Gas    गैस</t>
  </si>
  <si>
    <t xml:space="preserve">    II  मीडियम          कोकिंग</t>
  </si>
  <si>
    <t xml:space="preserve">  III  सम्मिश्रणीय/            सेमी कोकिंग</t>
  </si>
  <si>
    <t>2.   गैर कोकिंग             (उच्‍च सल्‍फर सहित)</t>
  </si>
  <si>
    <t xml:space="preserve">     कुल</t>
  </si>
  <si>
    <r>
      <t xml:space="preserve">  III. </t>
    </r>
    <r>
      <rPr>
        <sz val="11"/>
        <rFont val="Calibri"/>
        <family val="2"/>
        <scheme val="minor"/>
      </rPr>
      <t>Blendable/                     semi-coking</t>
    </r>
  </si>
  <si>
    <t>2. Non-coking                          (Including  High                   Sulphur)</t>
  </si>
  <si>
    <t xml:space="preserve">      Total</t>
  </si>
  <si>
    <t>(Million tonnes/मिलियन टन)</t>
  </si>
  <si>
    <t>Source: Central Electricity Authority/ स्रोत: केंद्रीय विद्युत प्राधिकरण</t>
  </si>
  <si>
    <t>2017-18(P)</t>
  </si>
  <si>
    <t>Iolite</t>
  </si>
  <si>
    <t>Pyroxenite#</t>
  </si>
  <si>
    <t>Salt(rock)</t>
  </si>
  <si>
    <t>Siliceous Earth</t>
  </si>
  <si>
    <t>स्रोत : 2005-06, 2010-11, 2014-15 और 2015-16 के लिए IMYB और 2016-17 और 2017-18 के लिए MSMP प्रकाशन, भारतीय खान ब्यूरो |</t>
  </si>
  <si>
    <t>Natural Borate</t>
  </si>
  <si>
    <t>Sodium Borate</t>
  </si>
  <si>
    <t>Chrome Ore Conc.</t>
  </si>
  <si>
    <t>Chrome Ore Lumps</t>
  </si>
  <si>
    <t>Iron Ore Fines</t>
  </si>
  <si>
    <t>Iron Ore Lumps</t>
  </si>
  <si>
    <t>Iron Ore Pellates</t>
  </si>
  <si>
    <t>Iron Ore Pyrites</t>
  </si>
  <si>
    <t>Magnesia (Fused)</t>
  </si>
  <si>
    <t>Magnesite (Not Calcined)</t>
  </si>
  <si>
    <t>Magnesite (Calcined)</t>
  </si>
  <si>
    <t>Magnesite:Dead-Burnt Magnesia</t>
  </si>
  <si>
    <t>Magnesium Oxide</t>
  </si>
  <si>
    <t>Magnesite (Other)</t>
  </si>
  <si>
    <t>Manganese Ore: Total</t>
  </si>
  <si>
    <t>Manganese Ore (46% Or More Mn)</t>
  </si>
  <si>
    <t>Manganese Ore (35% Or More But Below 46% Mn)</t>
  </si>
  <si>
    <t>Manganese Ore (30% Or More But Below 35% Mn)</t>
  </si>
  <si>
    <t>Manganese Ore (Ferruginous,10 % Or More But Below 30%</t>
  </si>
  <si>
    <t>Manganese Ore (Others)</t>
  </si>
  <si>
    <t>Marble (Dresssed)</t>
  </si>
  <si>
    <t>Marble (Others)</t>
  </si>
  <si>
    <t>Mica (Unmanufactured)</t>
  </si>
  <si>
    <t>Mica (Blocks)</t>
  </si>
  <si>
    <t>Mica (Powder)</t>
  </si>
  <si>
    <t>Mica (Splittings)</t>
  </si>
  <si>
    <t>Mica (Waste &amp; Scrap)</t>
  </si>
  <si>
    <t>Mica (Worked)</t>
  </si>
  <si>
    <t>Mica (Cond. Films, Plates, Cuts Nes)</t>
  </si>
  <si>
    <t>Mica (Washers &amp; Discs)</t>
  </si>
  <si>
    <t>Mica (Sheets &amp; Strips)</t>
  </si>
  <si>
    <t>Micanite &amp; Other Built-Up Mica</t>
  </si>
  <si>
    <t>Mica (Bricks)</t>
  </si>
  <si>
    <t>Mica Worked (Others)</t>
  </si>
  <si>
    <t>Molybdenum Ores &amp; Conc.</t>
  </si>
  <si>
    <t>Natural Gas</t>
  </si>
  <si>
    <t>Nickel Ores &amp; Concs.</t>
  </si>
  <si>
    <t>Niobium Or Tantalum Ores And Concs.</t>
  </si>
  <si>
    <t>Ochre: Earth Colours</t>
  </si>
  <si>
    <t>Ochre:Yellow Ochre</t>
  </si>
  <si>
    <t>Ochre: Persian Red</t>
  </si>
  <si>
    <t>Ochre: Red Oxide</t>
  </si>
  <si>
    <t>Precious &amp; Semi-Precious Stones (Cut &amp; Uncut):Total</t>
  </si>
  <si>
    <t>Precious &amp; Semi Precious Stones (Uncut)</t>
  </si>
  <si>
    <t>Precious &amp; Semi Precious Stones Cut</t>
  </si>
  <si>
    <t>Preciuos Metal Ores &amp; Concentrates</t>
  </si>
  <si>
    <t>Quartz &amp; Quartzite: Total</t>
  </si>
  <si>
    <t>Quartz (Natural)</t>
  </si>
  <si>
    <t>Quartzite(Natural)</t>
  </si>
  <si>
    <t>Salt ( Other than Common Salt)</t>
  </si>
  <si>
    <t>Sand, Excl. Metal Bearing</t>
  </si>
  <si>
    <t>Silica Sand</t>
  </si>
  <si>
    <t xml:space="preserve">Slate </t>
  </si>
  <si>
    <t xml:space="preserve">   Steatite Blocks</t>
  </si>
  <si>
    <t>Steatite Lumps</t>
  </si>
  <si>
    <t>Steatite Powder &amp; Others</t>
  </si>
  <si>
    <t>Sulphur (Excl. Sublimed,Ppt. &amp; Colloidal)</t>
  </si>
  <si>
    <t>Tin Ores &amp; Concs.</t>
  </si>
  <si>
    <t>Titanium Ores &amp; Conc.: Total</t>
  </si>
  <si>
    <t>Titanium Ores And Conc.(Ileminite)</t>
  </si>
  <si>
    <t>Titanium Ores And Conc.(Rutitle)</t>
  </si>
  <si>
    <t>Titanium Ores And Conc.(Others)</t>
  </si>
  <si>
    <t>Tripoli Earth</t>
  </si>
  <si>
    <t>Tungsten Ores &amp; Concs.</t>
  </si>
  <si>
    <t>Vanadium Ores &amp; Others</t>
  </si>
  <si>
    <t>Zinc Ores &amp; Concs.</t>
  </si>
  <si>
    <t>Zirconium Ores &amp; Conc.</t>
  </si>
  <si>
    <t>Other Minerals Nes</t>
  </si>
  <si>
    <t>**</t>
  </si>
  <si>
    <t>---</t>
  </si>
  <si>
    <t>2016-17(P)</t>
  </si>
  <si>
    <t>000 tonnes</t>
  </si>
  <si>
    <t>Crt</t>
  </si>
  <si>
    <t>000 crt</t>
  </si>
  <si>
    <t>Kg</t>
  </si>
  <si>
    <t>Abrasives (Natural)</t>
  </si>
  <si>
    <t>Antimony Ores And Concs.</t>
  </si>
  <si>
    <t>Arsenic Sulphide (Natural)</t>
  </si>
  <si>
    <t>Asbestos (Chrysotile)</t>
  </si>
  <si>
    <t>Asbestos (Others)</t>
  </si>
  <si>
    <t>Ballclay</t>
  </si>
  <si>
    <t>Building &amp; Monumental Stones Nes</t>
  </si>
  <si>
    <t>Chrome Ore  Others</t>
  </si>
  <si>
    <t>Clay (Others)</t>
  </si>
  <si>
    <t>Coal(Ex Ligbite)</t>
  </si>
  <si>
    <t>Coal:Lignite</t>
  </si>
  <si>
    <t xml:space="preserve">Coal Gas </t>
  </si>
  <si>
    <t>Cobolt Ores &amp; Conc.</t>
  </si>
  <si>
    <t>Copper Ores &amp; Conc.</t>
  </si>
  <si>
    <t>Corundum (Natural)</t>
  </si>
  <si>
    <t>Diamond (Industrial)</t>
  </si>
  <si>
    <t>Diamond (Mostly Cut)</t>
  </si>
  <si>
    <t>Diamond Powder</t>
  </si>
  <si>
    <t>Earth Clay</t>
  </si>
  <si>
    <t>Emerald (Cut &amp; Uncut)</t>
  </si>
  <si>
    <t>Emerald (Uncut)</t>
  </si>
  <si>
    <t>Emerald (Cut)</t>
  </si>
  <si>
    <t>Felspar (Natural)</t>
  </si>
  <si>
    <t>Felspar (Cut &amp; Uncut)</t>
  </si>
  <si>
    <t>Felspar (Uncut)</t>
  </si>
  <si>
    <t>Felspar (Cut)</t>
  </si>
  <si>
    <t>Fireclay</t>
  </si>
  <si>
    <t>Garnet(Abrasive)</t>
  </si>
  <si>
    <t>Garnet( Cut And Uncut)</t>
  </si>
  <si>
    <t>Garnet (Uncut)</t>
  </si>
  <si>
    <t>Garnet (Cut)</t>
  </si>
  <si>
    <t>Granite(Crude Or Roughly Trimmed)</t>
  </si>
  <si>
    <t>Granite (Cut Blocks/Slabes)</t>
  </si>
  <si>
    <t>Granite (Polished Blocks/Tiles)</t>
  </si>
  <si>
    <t>Granite (Others)</t>
  </si>
  <si>
    <t>Graphite (Natural)</t>
  </si>
  <si>
    <t>Gypsum &amp; Plaster</t>
  </si>
  <si>
    <t>Iron Ore: Total</t>
  </si>
  <si>
    <t>Iron Ore Conc:Non-Agglomated</t>
  </si>
  <si>
    <t>Kieselgurh</t>
  </si>
  <si>
    <t>Lead Ores &amp; Concs.</t>
  </si>
  <si>
    <t>Lime Stone</t>
  </si>
  <si>
    <t xml:space="preserve">      Unit        यूनिट</t>
  </si>
  <si>
    <t xml:space="preserve">     Value       मूल्‍य</t>
  </si>
  <si>
    <t>Manganese ore (35% Or More But below 46% MN)</t>
  </si>
  <si>
    <t>Manganese ore (46% Or More MN)</t>
  </si>
  <si>
    <t>Sl. No. क्र. स.</t>
  </si>
  <si>
    <t>Sl. No.  क्र. स.</t>
  </si>
  <si>
    <t>Source: DGCI &amp; S,Kolkata,  Indian Bureau of Mines</t>
  </si>
  <si>
    <t>स्रोत:  DGCI &amp; S, कोलकाता, भारतीय खान ब्यूरो</t>
  </si>
  <si>
    <t>Nil</t>
  </si>
  <si>
    <t>Ores &amp; Mineral</t>
  </si>
  <si>
    <t xml:space="preserve"> अयस्क एंव खनिज</t>
  </si>
  <si>
    <t>2015-16(R)</t>
  </si>
  <si>
    <t>2014-15(R)</t>
  </si>
  <si>
    <t>R : Revised</t>
  </si>
  <si>
    <t>स्रोत:  DGCI &amp; S, कोलकाता/ भारतीय खान ब्यूरो</t>
  </si>
  <si>
    <t>Source: DGCI &amp; S,Kolkata/  Indian Bureau of Mines</t>
  </si>
  <si>
    <t>**:  Quantity not additive</t>
  </si>
  <si>
    <t>2014-15 (R )</t>
  </si>
  <si>
    <t>2015-16(R )</t>
  </si>
  <si>
    <r>
      <t>Type of Coal  ( As on 1</t>
    </r>
    <r>
      <rPr>
        <b/>
        <vertAlign val="superscript"/>
        <sz val="11"/>
        <color theme="1"/>
        <rFont val="Calibri"/>
        <family val="2"/>
        <scheme val="minor"/>
      </rPr>
      <t xml:space="preserve">st </t>
    </r>
    <r>
      <rPr>
        <b/>
        <sz val="11"/>
        <color theme="1"/>
        <rFont val="Calibri"/>
        <family val="2"/>
        <scheme val="minor"/>
      </rPr>
      <t>April of Year )</t>
    </r>
  </si>
  <si>
    <t xml:space="preserve"> कोयला का प्रकार               ( वर्ष के 1 अप्रैल की स्थिति)</t>
  </si>
  <si>
    <t xml:space="preserve">Statement  2.06 :  Statewise inventory of geological reserves of coal   </t>
  </si>
  <si>
    <t>विवरण 2.06 :  कोयला के भूविज्ञानी भंडारों की राज्यवार सूची</t>
  </si>
  <si>
    <t>Net Imports  निवल आयात</t>
  </si>
  <si>
    <t>Exports निर्यात</t>
  </si>
  <si>
    <t>Imports  आयात</t>
  </si>
  <si>
    <t xml:space="preserve"> विवरण 2.09 : प्रकार के अनुसार कच्चा कोयला का राज्यवार उत्पादन</t>
  </si>
  <si>
    <t>Source: Ministry of Petroleum and Natural Gas</t>
  </si>
  <si>
    <t>स्रोत: पेट्रोलियम और प्राकृतिक गैस मंत्रालय</t>
  </si>
  <si>
    <t xml:space="preserve">      Year  वर्ष </t>
  </si>
  <si>
    <t>Unit /यूनिट</t>
  </si>
  <si>
    <t xml:space="preserve"> विवरण 2.02 : खनिजों का उत्पादन</t>
  </si>
  <si>
    <t>Unit/ यूनिट</t>
  </si>
  <si>
    <t xml:space="preserve">Statement 2.03 : Import of Ores and Minerals    </t>
  </si>
  <si>
    <t>(Value in Rs.’000/मूल्‍य हजार रुपए में)</t>
  </si>
  <si>
    <t>(R ):Revised</t>
  </si>
  <si>
    <t xml:space="preserve">विवरण 2.07 : लिग्‍नाइट के भूविज्ञानी भंडार की राज्यवार सूची </t>
  </si>
  <si>
    <t>(Quantity Million tonnes/मात्रा मिलियन टन)</t>
  </si>
  <si>
    <t xml:space="preserve"> Source :  General Review 2018, Central Electricity Authority  </t>
  </si>
  <si>
    <t xml:space="preserve">स्रोत:  सामान्‍य समीक्षा 2018, केंद्रीय विद्युत प्राधिकरण  </t>
  </si>
  <si>
    <t>31.03.18</t>
  </si>
  <si>
    <t>** :Quantity not additive.</t>
  </si>
  <si>
    <t>मेघालय</t>
  </si>
  <si>
    <t>मेघालय (तृतीयक)</t>
  </si>
  <si>
    <t>Gondwana (Total)</t>
  </si>
  <si>
    <t xml:space="preserve">    </t>
  </si>
  <si>
    <t xml:space="preserve"> विवरण 2.08 : कोयला और लिग्नाइट की कुल प्राथमिक आपूर्ति</t>
  </si>
  <si>
    <t xml:space="preserve"> Statement   2.08: Total Primary supply  of Coal &amp; Lignite</t>
  </si>
  <si>
    <t>विवरण 2.10 :  कोयला और लिग्नाइट का राज्यवार उत्पादन</t>
  </si>
  <si>
    <t xml:space="preserve">  Statement 2.13 :  Installed capacity of power utilities   </t>
  </si>
  <si>
    <t xml:space="preserve">विवरण 2.13 :  विद्युत यूटिलिटीज की संस्थापित क्षमता </t>
  </si>
  <si>
    <t>: Blank figure indicate nil</t>
  </si>
  <si>
    <t>: Blank figures indicate nil</t>
  </si>
  <si>
    <r>
      <rPr>
        <b/>
        <sz val="11"/>
        <rFont val="Calibri"/>
        <family val="2"/>
      </rPr>
      <t>राज्‍य</t>
    </r>
  </si>
  <si>
    <t xml:space="preserve">  ऐंडालुसाइट</t>
  </si>
  <si>
    <t xml:space="preserve">  एन्टिमनी</t>
  </si>
  <si>
    <t xml:space="preserve">    अयस्क</t>
  </si>
  <si>
    <t xml:space="preserve">    धातु</t>
  </si>
  <si>
    <t xml:space="preserve">  ऐपटाइट</t>
  </si>
  <si>
    <t xml:space="preserve">  ऐस्बेस्टॉस</t>
  </si>
  <si>
    <t xml:space="preserve">  सुघट्य मृत्‍तिका</t>
  </si>
  <si>
    <t xml:space="preserve">  बाराइटीज़</t>
  </si>
  <si>
    <t xml:space="preserve">  बॉक्साइट</t>
  </si>
  <si>
    <t xml:space="preserve">  बेंटोनाइट</t>
  </si>
  <si>
    <t xml:space="preserve">  बोरेक्स</t>
  </si>
  <si>
    <t xml:space="preserve">  कैल्‍साइट</t>
  </si>
  <si>
    <t xml:space="preserve">  खडि़या</t>
  </si>
  <si>
    <t xml:space="preserve">  चीनी मिट्टी</t>
  </si>
  <si>
    <t xml:space="preserve">  क्रोमाइट</t>
  </si>
  <si>
    <t xml:space="preserve">  कोबाल्‍ट (अयस्‍क)</t>
  </si>
  <si>
    <t xml:space="preserve">  तांबा</t>
  </si>
  <si>
    <t xml:space="preserve">    अयस्‍क</t>
  </si>
  <si>
    <t xml:space="preserve">  कोरंडम</t>
  </si>
  <si>
    <t xml:space="preserve">  हीरा</t>
  </si>
  <si>
    <t xml:space="preserve">  प्रकीर्णश</t>
  </si>
  <si>
    <t xml:space="preserve">  डायटोमाइट</t>
  </si>
  <si>
    <t xml:space="preserve">  डोलोमाइट</t>
  </si>
  <si>
    <t xml:space="preserve">  डूनाइट</t>
  </si>
  <si>
    <t xml:space="preserve">  पन्ना</t>
  </si>
  <si>
    <t xml:space="preserve">  फेल्सपार</t>
  </si>
  <si>
    <t xml:space="preserve">  अग्निसह मृत्‍तिका</t>
  </si>
  <si>
    <t xml:space="preserve">  फ्लोराइट</t>
  </si>
  <si>
    <t xml:space="preserve">  फुलर्स अर्थ</t>
  </si>
  <si>
    <t xml:space="preserve">  तामड़ा</t>
  </si>
  <si>
    <t xml:space="preserve">  सोना</t>
  </si>
  <si>
    <t xml:space="preserve">    अयस्क (प्राथमिक)</t>
  </si>
  <si>
    <t xml:space="preserve">    धातु (प्राथमिक)</t>
  </si>
  <si>
    <t xml:space="preserve">    अयस्क (प्लेसर)</t>
  </si>
  <si>
    <t xml:space="preserve">    धातु (प्लेसर)</t>
  </si>
  <si>
    <t xml:space="preserve">  ग्रेनाइट (डायमेंशन स्‍टोन)</t>
  </si>
  <si>
    <t xml:space="preserve">  ग्रेफाइट</t>
  </si>
  <si>
    <t xml:space="preserve">  जिप्सम</t>
  </si>
  <si>
    <t xml:space="preserve">  लौह अयस्‍क (हेमाटाइट)</t>
  </si>
  <si>
    <t xml:space="preserve">  लौह अयस्‍क (मैग्नेटाइट)</t>
  </si>
  <si>
    <t xml:space="preserve">  कायनाइट</t>
  </si>
  <si>
    <t xml:space="preserve">  लेटराइट</t>
  </si>
  <si>
    <t xml:space="preserve">  सीसा-ज़स्ता</t>
  </si>
  <si>
    <t xml:space="preserve">    सीसा धातु</t>
  </si>
  <si>
    <t xml:space="preserve">    ज़स्ता धातु</t>
  </si>
  <si>
    <t xml:space="preserve">    सीसा + ज़स्ता धातु</t>
  </si>
  <si>
    <t xml:space="preserve">  चूना पत्थर</t>
  </si>
  <si>
    <t xml:space="preserve">  मैग्नेसाइट</t>
  </si>
  <si>
    <t xml:space="preserve">  मैंगनीज अयस्क</t>
  </si>
  <si>
    <t xml:space="preserve">  मार्बल</t>
  </si>
  <si>
    <t xml:space="preserve">  मार्ल</t>
  </si>
  <si>
    <t xml:space="preserve">  अभ्रक</t>
  </si>
  <si>
    <t xml:space="preserve">  मॉलब्डेनम</t>
  </si>
  <si>
    <t xml:space="preserve">  निकेल अयस्‍क</t>
  </si>
  <si>
    <t xml:space="preserve">  गैरिक</t>
  </si>
  <si>
    <t xml:space="preserve">  पर्लाइट</t>
  </si>
  <si>
    <t xml:space="preserve">  धातुओं का प्‍लेटिनम जीपी (पीजीएम)</t>
  </si>
  <si>
    <t xml:space="preserve">  पोटाश</t>
  </si>
  <si>
    <t xml:space="preserve">  पाइराइट</t>
  </si>
  <si>
    <t xml:space="preserve">  पाइरोफाइलाइट</t>
  </si>
  <si>
    <t xml:space="preserve">  स्फटिक-सिलिका बालू</t>
  </si>
  <si>
    <t xml:space="preserve">  क्वार्ट्ज़ाइट</t>
  </si>
  <si>
    <t xml:space="preserve">  दुर्लभ मृदा अवयव (आरईई)</t>
  </si>
  <si>
    <t xml:space="preserve">  रॉक फास्फेट</t>
  </si>
  <si>
    <t xml:space="preserve">  रॉक साल्‍ट</t>
  </si>
  <si>
    <t xml:space="preserve">  रूबी</t>
  </si>
  <si>
    <t xml:space="preserve">  नीलम</t>
  </si>
  <si>
    <t xml:space="preserve">  शेल</t>
  </si>
  <si>
    <t xml:space="preserve">  सिलीमेनाइट</t>
  </si>
  <si>
    <t xml:space="preserve">  चांदी</t>
  </si>
  <si>
    <t xml:space="preserve">  स्लेट</t>
  </si>
  <si>
    <t xml:space="preserve">  सल्फर (प्राकृत)</t>
  </si>
  <si>
    <t xml:space="preserve">  टैल्क-सेलखड़ी</t>
  </si>
  <si>
    <t xml:space="preserve">  टिन</t>
  </si>
  <si>
    <t xml:space="preserve">  टाइटेनियम</t>
  </si>
  <si>
    <t xml:space="preserve">  टंगस्टेन</t>
  </si>
  <si>
    <t xml:space="preserve">  वनैडियम</t>
  </si>
  <si>
    <t xml:space="preserve">  वर्मीकुलाइट</t>
  </si>
  <si>
    <t xml:space="preserve">  वोलास्‍टोनाइट</t>
  </si>
  <si>
    <t xml:space="preserve">  जिक्रोन</t>
  </si>
  <si>
    <t xml:space="preserve">  कोयला</t>
  </si>
  <si>
    <t xml:space="preserve">  लिग्नाइट</t>
  </si>
  <si>
    <t xml:space="preserve">  पेट्रोलियम (क्रूड)</t>
  </si>
  <si>
    <t xml:space="preserve">  ताम्र अयस्क </t>
  </si>
  <si>
    <t xml:space="preserve">  ताम्र सांद्र</t>
  </si>
  <si>
    <t xml:space="preserve">  सोना अयस्क</t>
  </si>
  <si>
    <t xml:space="preserve">  सोना (प्राथमिक)</t>
  </si>
  <si>
    <t xml:space="preserve">  लौह अयस्‍क (कुल)</t>
  </si>
  <si>
    <t xml:space="preserve">  सीसा एवं ज़स्ता अयस्क</t>
  </si>
  <si>
    <t xml:space="preserve">  सीसा सांद्र</t>
  </si>
  <si>
    <t xml:space="preserve">  ज़स्ता सांद्र</t>
  </si>
  <si>
    <t xml:space="preserve">  टिन सांद्र</t>
  </si>
  <si>
    <t xml:space="preserve">  गोमेद#</t>
  </si>
  <si>
    <t xml:space="preserve">  फ़ॉस्फ़ोरोइट</t>
  </si>
  <si>
    <t xml:space="preserve">  सुघट्य मृत्‍तिका#</t>
  </si>
  <si>
    <t xml:space="preserve">  बाराइटीज़#</t>
  </si>
  <si>
    <t xml:space="preserve">  कैल्‍साइट#</t>
  </si>
  <si>
    <t xml:space="preserve">  खडि़या#</t>
  </si>
  <si>
    <t xml:space="preserve">  मृत्‍तिका (अन्‍य)#</t>
  </si>
  <si>
    <t xml:space="preserve">  प्रकीर्णश#</t>
  </si>
  <si>
    <t xml:space="preserve">  डोलोमाइट#</t>
  </si>
  <si>
    <t xml:space="preserve">  डूनाइट#</t>
  </si>
  <si>
    <t xml:space="preserve">  फेल्सपार#</t>
  </si>
  <si>
    <t xml:space="preserve">  अग्निसह मृत्‍तिका#</t>
  </si>
  <si>
    <t xml:space="preserve">  फेल्साइट#</t>
  </si>
  <si>
    <t xml:space="preserve">  फ्लोराइट (ग्रेडेड)</t>
  </si>
  <si>
    <t xml:space="preserve">  चकमक पत्थर</t>
  </si>
  <si>
    <t xml:space="preserve">  तामड़ा (अपघर्षी)</t>
  </si>
  <si>
    <t xml:space="preserve">  ग्रेफाइट (आरओएम)</t>
  </si>
  <si>
    <t xml:space="preserve">  जिप्सम#</t>
  </si>
  <si>
    <t xml:space="preserve">  केओलिन#</t>
  </si>
  <si>
    <t xml:space="preserve">  लेटराइट#</t>
  </si>
  <si>
    <t xml:space="preserve">  चूना कंकड़#</t>
  </si>
  <si>
    <t xml:space="preserve">  चूना कोश</t>
  </si>
  <si>
    <t xml:space="preserve">  अभ्रक (कच्‍चा)#</t>
  </si>
  <si>
    <t xml:space="preserve">  अभ्रक (अपशिष्‍ट एवं स्क्रैप)**#</t>
  </si>
  <si>
    <t xml:space="preserve">  गैरिक #</t>
  </si>
  <si>
    <t xml:space="preserve">  पाइरोफाइलाइट#</t>
  </si>
  <si>
    <t xml:space="preserve">  स्फटिक#</t>
  </si>
  <si>
    <t xml:space="preserve">  क्वार्ट्ज़ाइट#</t>
  </si>
  <si>
    <t xml:space="preserve">  सिलिका बालू#</t>
  </si>
  <si>
    <t xml:space="preserve">  संचन बालू</t>
  </si>
  <si>
    <t xml:space="preserve">  बालू (अन्‍य)#</t>
  </si>
  <si>
    <t xml:space="preserve">  शेल#</t>
  </si>
  <si>
    <t xml:space="preserve">  स्लेट#</t>
  </si>
  <si>
    <t xml:space="preserve">  सेलखड़ी#</t>
  </si>
  <si>
    <t xml:space="preserve">  सेलिनाइट </t>
  </si>
  <si>
    <t xml:space="preserve">  सल्फर***</t>
  </si>
  <si>
    <t xml:space="preserve">  सभी खनिज</t>
  </si>
  <si>
    <t xml:space="preserve">  अपघर्षी (प्राकृतिक)</t>
  </si>
  <si>
    <t xml:space="preserve">  ऐलाबास्टर</t>
  </si>
  <si>
    <t xml:space="preserve">  ऐलुमिना</t>
  </si>
  <si>
    <t xml:space="preserve">  एन्टिमनी अयस्‍क एवं सांद्र</t>
  </si>
  <si>
    <t xml:space="preserve">  आर्सेनिक सल्फाइड (प्राकृतिक)</t>
  </si>
  <si>
    <t xml:space="preserve">  एस्‍वेस्‍टोस: कुल</t>
  </si>
  <si>
    <t xml:space="preserve">  बोरेक्स: कुल</t>
  </si>
  <si>
    <t xml:space="preserve">  प्राकृतिक बोरेट</t>
  </si>
  <si>
    <t xml:space="preserve">  सोडियम बोरेट</t>
  </si>
  <si>
    <t xml:space="preserve">  अन्य बोरेट्स</t>
  </si>
  <si>
    <t xml:space="preserve">  भवन एवं स्मारक पत्थर एनईएस</t>
  </si>
  <si>
    <t xml:space="preserve">  क्रोमाइट: कुल</t>
  </si>
  <si>
    <t xml:space="preserve">  क्रोम अन्य</t>
  </si>
  <si>
    <t xml:space="preserve">  क्रोम अयस्क </t>
  </si>
  <si>
    <t xml:space="preserve">  क्रोम अयस्क गांठ</t>
  </si>
  <si>
    <t xml:space="preserve">  मृत्‍तिका (अन्‍य)</t>
  </si>
  <si>
    <t xml:space="preserve">  कोयला (लिग्नाइट को छोड़कर)</t>
  </si>
  <si>
    <t xml:space="preserve">  कोयला:लिग्नाइट</t>
  </si>
  <si>
    <t xml:space="preserve">  कोयला गैस</t>
  </si>
  <si>
    <t xml:space="preserve">  कोबाल्ट अयस्‍क एवं सांद्र</t>
  </si>
  <si>
    <t xml:space="preserve">  कोक</t>
  </si>
  <si>
    <t xml:space="preserve">  ताम्र अयस्‍क एवं सांद्र</t>
  </si>
  <si>
    <t xml:space="preserve">  कोरंडम (प्राकृतिक)</t>
  </si>
  <si>
    <t xml:space="preserve">  हीरा : कुल</t>
  </si>
  <si>
    <t xml:space="preserve">       हीरा (औद्योगिक)</t>
  </si>
  <si>
    <t xml:space="preserve">       हीरा (अधिकांशत: कर्तित)</t>
  </si>
  <si>
    <t xml:space="preserve">       हीरा पाउडर</t>
  </si>
  <si>
    <t xml:space="preserve">  भू-मृत्तिका</t>
  </si>
  <si>
    <t xml:space="preserve">  पन्ना (कर्तित और अकर्तित)</t>
  </si>
  <si>
    <t xml:space="preserve">       पन्ना (अकर्तित)</t>
  </si>
  <si>
    <t xml:space="preserve">       पन्ना (कर्तित)</t>
  </si>
  <si>
    <t xml:space="preserve">  फेल्सपार (प्राकृतिक)</t>
  </si>
  <si>
    <t xml:space="preserve">  फेल्सपार (कर्तित और अकर्तित) </t>
  </si>
  <si>
    <t xml:space="preserve">       फेल्सपार (अकर्तित)</t>
  </si>
  <si>
    <t xml:space="preserve">       फेल्सपार (कर्तित)</t>
  </si>
  <si>
    <t xml:space="preserve">  चकमक</t>
  </si>
  <si>
    <t xml:space="preserve">  फ्लुर्स्पार</t>
  </si>
  <si>
    <t xml:space="preserve">  तामड़ा (कर्तित और अकर्तित)</t>
  </si>
  <si>
    <t xml:space="preserve">       तामड़ा (अकर्तित)</t>
  </si>
  <si>
    <t xml:space="preserve">       तामड़ा (कर्तित)</t>
  </si>
  <si>
    <t xml:space="preserve">  ग्रेनाइट : कुल</t>
  </si>
  <si>
    <t xml:space="preserve">  ग्रेनाइट (क्रूड या मोटे तौर पर छंटनी)</t>
  </si>
  <si>
    <t xml:space="preserve">  ग्रेनाइट (कट ब्लॉक / स्लैब)</t>
  </si>
  <si>
    <t xml:space="preserve">  ग्रेनाइट (पॉलिश ब्लॉक / टाइलें)</t>
  </si>
  <si>
    <t xml:space="preserve">  ग्रेनाइट (अन्य)</t>
  </si>
  <si>
    <t xml:space="preserve">  ग्रेफाइट (प्राकृतिक)</t>
  </si>
  <si>
    <t xml:space="preserve">  जिप्सम एवं प्लास्टर</t>
  </si>
  <si>
    <t xml:space="preserve">  लौह अयस्‍क: कुल</t>
  </si>
  <si>
    <t xml:space="preserve">  आयरन ओर कॉन: नॉन एग्लोमेरेटेड</t>
  </si>
  <si>
    <t xml:space="preserve">  लौह अयस्क जुर्माना</t>
  </si>
  <si>
    <t xml:space="preserve">  लौह अयस्क गांठ</t>
  </si>
  <si>
    <t xml:space="preserve">  लौह अयस्क छर्रों</t>
  </si>
  <si>
    <t xml:space="preserve">  लौह अयस्क पिरामिड</t>
  </si>
  <si>
    <t xml:space="preserve">  केओलिन</t>
  </si>
  <si>
    <t xml:space="preserve">  किसेलगुहर</t>
  </si>
  <si>
    <t xml:space="preserve">  सीसा अयस्‍क एवं सांद्र</t>
  </si>
  <si>
    <t xml:space="preserve">  मैग्नेसाइट : कुल</t>
  </si>
  <si>
    <t xml:space="preserve">  मैग्नेशिया (फ्यूजेड)</t>
  </si>
  <si>
    <t xml:space="preserve">  मैग्नेसाइट (कैलक्लाइंड नहीं)</t>
  </si>
  <si>
    <t xml:space="preserve">  मैग्नेसाइट (कैलक्लाइंड)</t>
  </si>
  <si>
    <t xml:space="preserve">  मैग्नेसाइट: डेड-बर्न मैग्नेशिया</t>
  </si>
  <si>
    <t xml:space="preserve">  मैग्नीशियम ऑक्साइड</t>
  </si>
  <si>
    <t xml:space="preserve">  मैग्नेसाइट (अन्य)</t>
  </si>
  <si>
    <t xml:space="preserve">  मैंगनीज अयस्क: कुल</t>
  </si>
  <si>
    <t xml:space="preserve">  मैंगनीज अयस्क(46% या अधिक Mn)</t>
  </si>
  <si>
    <t xml:space="preserve">  मैंगनीज अयस्क (35% या अधिक लेकिन 46% एमएन से नीचे)</t>
  </si>
  <si>
    <t xml:space="preserve">  मैंगनीज अयस्क (30% या अधिक लेकिन 35% एमएन से नीचे)</t>
  </si>
  <si>
    <t xml:space="preserve">  मैंगनीज अयस्क (Ferruginous, 10% या अधिक लेकिन 30% से नीचे</t>
  </si>
  <si>
    <t xml:space="preserve">  मैंगनीज अयस्क (अन्य)</t>
  </si>
  <si>
    <t xml:space="preserve">  संगमरमर: कुल</t>
  </si>
  <si>
    <t xml:space="preserve">  संगमरमर (कपड़े पहने)</t>
  </si>
  <si>
    <t xml:space="preserve">  संगमरमर (अन्य)</t>
  </si>
  <si>
    <t xml:space="preserve">  मीका: कुल</t>
  </si>
  <si>
    <t xml:space="preserve">  मीका (गैर-विनिर्मित)</t>
  </si>
  <si>
    <t xml:space="preserve">  मीका (ब्लॉक)</t>
  </si>
  <si>
    <t xml:space="preserve">  मीका (पाउडर)</t>
  </si>
  <si>
    <t xml:space="preserve">  मीका (विभाजन)</t>
  </si>
  <si>
    <t xml:space="preserve">  मीका (अपशिष्ट और स्क्रैप)</t>
  </si>
  <si>
    <t xml:space="preserve">  मीका (काम किया)</t>
  </si>
  <si>
    <t xml:space="preserve">  मीका(Cond. फिल्म्स, प्लेट्स, कट्स नेस)</t>
  </si>
  <si>
    <t xml:space="preserve">  मीका (वाशर और डिस्क)</t>
  </si>
  <si>
    <t xml:space="preserve">  मीका (शीट्स और स्ट्रिप्स)</t>
  </si>
  <si>
    <t xml:space="preserve">  माइकेनाइट और अन्य निर्मित मीका</t>
  </si>
  <si>
    <t xml:space="preserve">  मीका (ईंटें)</t>
  </si>
  <si>
    <t xml:space="preserve">  मीका ने काम किया (अन्य)</t>
  </si>
  <si>
    <t xml:space="preserve">  मोलिब्डेनम अयस्कों और Conc।</t>
  </si>
  <si>
    <t xml:space="preserve">  प्राकृतिक गैस</t>
  </si>
  <si>
    <t xml:space="preserve">  निकेल अयस्क एवं सांद्र</t>
  </si>
  <si>
    <t xml:space="preserve">  नायोबियम या टैन्टेलम अयस्क एवं सांद्र</t>
  </si>
  <si>
    <t xml:space="preserve">  गैरिक : कुल</t>
  </si>
  <si>
    <t xml:space="preserve">  गेरू: पृथ्वी के रंग</t>
  </si>
  <si>
    <t xml:space="preserve">  गेरू: पीला गेरू</t>
  </si>
  <si>
    <t xml:space="preserve">  गेरू: फारसी लाल</t>
  </si>
  <si>
    <t xml:space="preserve">  गेरू: लाल ऑक्साइड</t>
  </si>
  <si>
    <t xml:space="preserve">  बहुमूल्य एवं अर्ध बहुमूल्य पत्थर (कर्तित एवं अकर्तित) : कुल</t>
  </si>
  <si>
    <t xml:space="preserve">  बहुमूल्य एवं अर्ध बहुमूल्य पत्थर (अकर्तित)</t>
  </si>
  <si>
    <t xml:space="preserve">  बहुमूल्य एवं अर्ध बहुमूल्य पत्थर (कर्तित)</t>
  </si>
  <si>
    <t xml:space="preserve">  बहुमूल्य धातु अयस्क एवं सांद्र</t>
  </si>
  <si>
    <t xml:space="preserve">  स्फटिक एवं क्वार्ट्ज़ाइट: कुल</t>
  </si>
  <si>
    <t xml:space="preserve">  क्वार्ट्ज (प्राकृतिक)</t>
  </si>
  <si>
    <t xml:space="preserve">  क्वार्टजाइट (प्राकृतिक)</t>
  </si>
  <si>
    <t xml:space="preserve">  लवण (आम लवण से भिन्न)</t>
  </si>
  <si>
    <t xml:space="preserve">  बालू (प्रवाहक को छोड़कर)</t>
  </si>
  <si>
    <t xml:space="preserve">  बलुआ पत्थर</t>
  </si>
  <si>
    <t xml:space="preserve">  सेलखड़ी : कुल</t>
  </si>
  <si>
    <t xml:space="preserve">  स्टीटाइट ब्लॉक</t>
  </si>
  <si>
    <t xml:space="preserve">  स्टीटाइट्स गांठ</t>
  </si>
  <si>
    <t xml:space="preserve">  स्टीटाइट पाउडर और अन्य</t>
  </si>
  <si>
    <t xml:space="preserve">  सल्‍फर (ऊर्ध्वपातित अवक्षेपित कोलॉइडी को छोड़कर)</t>
  </si>
  <si>
    <t xml:space="preserve">  टाइटेनियम अयस्क एवं सांद्र : कुल</t>
  </si>
  <si>
    <t xml:space="preserve">  टाइटेनियम अयस्कों और Conc। (इल्मेनाइट)</t>
  </si>
  <si>
    <t xml:space="preserve">  टाइटेनियम अयस्कों और Conc। (रूटाइल)</t>
  </si>
  <si>
    <t xml:space="preserve">  टाइटेनियम अयस्कों और Conc। (अन्य)</t>
  </si>
  <si>
    <t xml:space="preserve">  त्रिपोली पृथ्वी</t>
  </si>
  <si>
    <t xml:space="preserve">  टंगस्टेन अयस्क एवं सांद्र</t>
  </si>
  <si>
    <t xml:space="preserve">  वेनेडीयम अयस्क एवं सांद्र</t>
  </si>
  <si>
    <t xml:space="preserve">  वेदराइट</t>
  </si>
  <si>
    <t xml:space="preserve">  जस्‍ता अयस्क एवं सांद्र</t>
  </si>
  <si>
    <t xml:space="preserve">  जिरकोनियम अयस्क एवं सांद्र</t>
  </si>
  <si>
    <t xml:space="preserve">  अन्य खनिज एनईएस</t>
  </si>
  <si>
    <t xml:space="preserve"> (P) - Provisional /  अनंतिम</t>
  </si>
  <si>
    <t xml:space="preserve">  एस्बेस्टस (क्रिसटाइल)</t>
  </si>
  <si>
    <t xml:space="preserve">  अभ्रक (अन्य)</t>
  </si>
  <si>
    <t xml:space="preserve">  क्रोम अयस्क अन्य</t>
  </si>
  <si>
    <t xml:space="preserve">  क्रोम अयस्क का संक्षिप्त रूप।</t>
  </si>
  <si>
    <t xml:space="preserve">  कोयला लिग्नाइट</t>
  </si>
  <si>
    <t xml:space="preserve">  पन्ना (कर्तित और अकर्तित) : कुल</t>
  </si>
  <si>
    <t xml:space="preserve">  फेल्सपार (कर्तित और अकर्तित) : कुल</t>
  </si>
  <si>
    <t xml:space="preserve">  तामड़ा (कर्तित और अकर्तित) : कुल</t>
  </si>
  <si>
    <t xml:space="preserve">  ग्रेनाइट (कच्चे या मोटे तौर पर छंटे हुए)</t>
  </si>
  <si>
    <t xml:space="preserve">  ग्रेनाइट (पॉलिश किए गए ब्लॉक / टाइलें)</t>
  </si>
  <si>
    <t xml:space="preserve">  लौह अयस्क की उपस्थिति: गैर-एग्लोमेरेटेड</t>
  </si>
  <si>
    <t xml:space="preserve">  लौह अयस्क का जुर्माना</t>
  </si>
  <si>
    <t xml:space="preserve">  लौह अयस्क की गांठ</t>
  </si>
  <si>
    <t xml:space="preserve">  आयरन ओर पाइराइट</t>
  </si>
  <si>
    <t xml:space="preserve">  मैग्नेशिया (जुड़े हुए)</t>
  </si>
  <si>
    <t xml:space="preserve">  मैग्नेसाइट (शांत नहीं)</t>
  </si>
  <si>
    <t xml:space="preserve">  मैग्नेसाइट मृत-जले हुए मैग्नेशिया</t>
  </si>
  <si>
    <t xml:space="preserve">  मैंगनीज अयस्क : कुल</t>
  </si>
  <si>
    <t xml:space="preserve">  मैंगनीज अयस्क (46% या अधिक MN)</t>
  </si>
  <si>
    <t xml:space="preserve">  मार्बल : कुल</t>
  </si>
  <si>
    <t xml:space="preserve">  संगमरमर </t>
  </si>
  <si>
    <t xml:space="preserve">  अभ्रक : कुल</t>
  </si>
  <si>
    <t xml:space="preserve">    अभ्रक (गैर विनिर्मित) : कुल</t>
  </si>
  <si>
    <t xml:space="preserve">  मीका (संघनित्र फिल्में)</t>
  </si>
  <si>
    <t xml:space="preserve">    अभ्रक (वर्क्ड) : कुल</t>
  </si>
  <si>
    <t xml:space="preserve">  मीका (कोंड। फ़िल्में, प्लेटें, कटौती NES)</t>
  </si>
  <si>
    <t xml:space="preserve">  मीका (शीट और स्ट्रिप्स)</t>
  </si>
  <si>
    <t xml:space="preserve">  माइक्रोनाइट और अन्य बिल्ट-अप अभ्रक</t>
  </si>
  <si>
    <t xml:space="preserve">  मीका (अन्य)</t>
  </si>
  <si>
    <t xml:space="preserve">  मॉलब्डेनम अयस्‍क एवं सांद्र</t>
  </si>
  <si>
    <t xml:space="preserve">  नेचुरल गैस</t>
  </si>
  <si>
    <t xml:space="preserve">  गेरू (फारसी लाल)</t>
  </si>
  <si>
    <t xml:space="preserve">  गेरू (लाल ऑक्साइड)</t>
  </si>
  <si>
    <t xml:space="preserve">  स्लेट : कुल</t>
  </si>
  <si>
    <t xml:space="preserve">  स्लेट (काम)</t>
  </si>
  <si>
    <t xml:space="preserve">  स्लेट (अन्य)</t>
  </si>
  <si>
    <t xml:space="preserve">  टैल्क/सेलखड़ी/साबुन का पत्थर : कुल</t>
  </si>
  <si>
    <t xml:space="preserve">  सेलखड़ी ब्लॉक</t>
  </si>
  <si>
    <t xml:space="preserve">  सेलखड़ी के लंप्स</t>
  </si>
  <si>
    <t xml:space="preserve">  सेलखड़ी पाउडर और अन्य</t>
  </si>
  <si>
    <t xml:space="preserve"> टाइटेनियम अयस्क एवं सांद्र (Rutile)</t>
  </si>
  <si>
    <t xml:space="preserve"> टाइटेनियम अयस्क एवं सांद्र (Others)</t>
  </si>
  <si>
    <t xml:space="preserve"> टाइटेनियम अयस्क एवं सांद्र (Ilmenite)</t>
  </si>
  <si>
    <t xml:space="preserve">  कुल</t>
  </si>
  <si>
    <t>Total Primary Supply    कुल प्राथमिक आपूर्ति</t>
  </si>
  <si>
    <t xml:space="preserve">  छत्तीसगढ़</t>
  </si>
  <si>
    <t xml:space="preserve">  झारखंड</t>
  </si>
  <si>
    <t xml:space="preserve">  मध्य प्रदेश</t>
  </si>
  <si>
    <t xml:space="preserve">  पश्चिम बंगाल</t>
  </si>
  <si>
    <t xml:space="preserve">  आंध्र प्रदेश</t>
  </si>
  <si>
    <t xml:space="preserve">  अरुणाचल प्रदेश</t>
  </si>
  <si>
    <t xml:space="preserve">  असम</t>
  </si>
  <si>
    <t xml:space="preserve">  जम्‍मू एवं कश्‍मीर</t>
  </si>
  <si>
    <t xml:space="preserve">  महाराष्ट्र</t>
  </si>
  <si>
    <t xml:space="preserve">  मेघालय</t>
  </si>
  <si>
    <t xml:space="preserve">  ओडिशा</t>
  </si>
  <si>
    <t xml:space="preserve">  तेलंगाना</t>
  </si>
  <si>
    <t xml:space="preserve">  उत्तर प्रदेश</t>
  </si>
  <si>
    <t xml:space="preserve"> (P) - Provisional /   अनंतिम</t>
  </si>
  <si>
    <t>P: Provisional /  अनंतिम</t>
  </si>
  <si>
    <t xml:space="preserve">  छत्‍तीसगढ़</t>
  </si>
  <si>
    <t xml:space="preserve">  झारखंड </t>
  </si>
  <si>
    <t xml:space="preserve">  मध्य प्रदेश </t>
  </si>
  <si>
    <t xml:space="preserve">  गुजरात</t>
  </si>
  <si>
    <t xml:space="preserve">  राजस्थान</t>
  </si>
  <si>
    <t xml:space="preserve">  तमिलनाडु</t>
  </si>
  <si>
    <t xml:space="preserve">  (i) कच्‍चा तेल </t>
  </si>
  <si>
    <t xml:space="preserve">  (ii) प्राकृतिक गैस </t>
  </si>
  <si>
    <t xml:space="preserve">  (iii) पेट्रोलियम उत्‍पाद </t>
  </si>
  <si>
    <t xml:space="preserve">  (i) कच्‍चा तेल (रिफाइनरी द्वारा प्रोसेस किए गए कच्‍चे तेल की दृष्टि से)</t>
  </si>
  <si>
    <t xml:space="preserve">  (ii) प्राकृतिक गैस (एलएनजी सहित)</t>
  </si>
  <si>
    <t xml:space="preserve">  (i) कच्‍चा तेल</t>
  </si>
  <si>
    <t xml:space="preserve">  (ii) प्राकृतिक गैस</t>
  </si>
  <si>
    <t xml:space="preserve">  (क) मात्रा : कच्‍चा तेल </t>
  </si>
  <si>
    <t xml:space="preserve">  एलएनजी </t>
  </si>
  <si>
    <t xml:space="preserve">  पेट्रोलियम उत्‍पाद </t>
  </si>
  <si>
    <t xml:space="preserve">  कुल (क) </t>
  </si>
  <si>
    <t xml:space="preserve">  (ख) मूल्‍य : कच्‍चा तेल </t>
  </si>
  <si>
    <t xml:space="preserve">  कुल (ख) </t>
  </si>
  <si>
    <t xml:space="preserve">  (क) मात्रा :  पेट्रोलियम उत्‍पाद </t>
  </si>
  <si>
    <t xml:space="preserve">  (ख) मूल्‍य :  पेट्रोलियम उत्‍पाद </t>
  </si>
  <si>
    <t xml:space="preserve">  (ख) मूल्‍य : कच्‍चा तेल</t>
  </si>
  <si>
    <t xml:space="preserve">  चंडीगढ़</t>
  </si>
  <si>
    <t xml:space="preserve">  दिल्ली   </t>
  </si>
  <si>
    <t xml:space="preserve">  हरियाणा</t>
  </si>
  <si>
    <t xml:space="preserve">  हिमाचल प्रदेश</t>
  </si>
  <si>
    <t xml:space="preserve">  जम्‍मू एवं कश्‍मीर </t>
  </si>
  <si>
    <t xml:space="preserve">  पंजाब</t>
  </si>
  <si>
    <t xml:space="preserve">  राजस्थान  </t>
  </si>
  <si>
    <t xml:space="preserve">  उत्तराखंड</t>
  </si>
  <si>
    <t xml:space="preserve">  दादरा एवं नगर हवेली</t>
  </si>
  <si>
    <t xml:space="preserve">  दमन एवं दीव</t>
  </si>
  <si>
    <t xml:space="preserve">  गोवा</t>
  </si>
  <si>
    <t xml:space="preserve">  गुजरात  </t>
  </si>
  <si>
    <t xml:space="preserve">  महाराष्ट्र  </t>
  </si>
  <si>
    <t xml:space="preserve">  आंध्र प्रदेश  </t>
  </si>
  <si>
    <t xml:space="preserve">  कर्नाटक</t>
  </si>
  <si>
    <t xml:space="preserve">  केरल</t>
  </si>
  <si>
    <t xml:space="preserve">  लक्षद्वीप#</t>
  </si>
  <si>
    <t xml:space="preserve">  पुद्दुचेरी</t>
  </si>
  <si>
    <t xml:space="preserve">  बिहार</t>
  </si>
  <si>
    <t xml:space="preserve">  डीवीसी</t>
  </si>
  <si>
    <t xml:space="preserve">  ओडिसा</t>
  </si>
  <si>
    <t xml:space="preserve">  सिक्किम</t>
  </si>
  <si>
    <t xml:space="preserve">  अरुणाचल प्रदेश </t>
  </si>
  <si>
    <t xml:space="preserve">  मणिपुर</t>
  </si>
  <si>
    <t xml:space="preserve">  मिजोरम</t>
  </si>
  <si>
    <t xml:space="preserve">  नागालैंड </t>
  </si>
  <si>
    <t xml:space="preserve">  त्रिपुरा  </t>
  </si>
  <si>
    <t xml:space="preserve"> लक्षद्वीप</t>
  </si>
  <si>
    <t xml:space="preserve"> निजी क्षेत्र</t>
  </si>
  <si>
    <t xml:space="preserve"> केंद्रीय क्षेत्र</t>
  </si>
  <si>
    <t xml:space="preserve">  सिलिका पृथ्वी</t>
  </si>
  <si>
    <t xml:space="preserve">  नमक (रॉक)</t>
  </si>
  <si>
    <t xml:space="preserve">  पाइरॉक्सिनाइट#</t>
  </si>
  <si>
    <t xml:space="preserve">  आयोलाइट</t>
  </si>
  <si>
    <t xml:space="preserve"> Statement    2.07    : Statewise inventory of geological reserve of Lignite   </t>
  </si>
  <si>
    <t>( as on 1st April / 1 अप्रैल की स्थिति के अनुसार)</t>
  </si>
  <si>
    <t>36863*</t>
  </si>
  <si>
    <r>
      <t>Contained WO</t>
    </r>
    <r>
      <rPr>
        <vertAlign val="subscript"/>
        <sz val="11"/>
        <color theme="1"/>
        <rFont val="Calibri"/>
        <family val="2"/>
        <scheme val="minor"/>
      </rPr>
      <t>3</t>
    </r>
  </si>
  <si>
    <r>
      <t>Contained V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>O</t>
    </r>
    <r>
      <rPr>
        <vertAlign val="subscript"/>
        <sz val="11"/>
        <color theme="1"/>
        <rFont val="Calibri"/>
        <family val="2"/>
        <scheme val="minor"/>
      </rPr>
      <t>3</t>
    </r>
  </si>
  <si>
    <t xml:space="preserve">Table 2.01 : Mineral Reserves and Resources   </t>
  </si>
  <si>
    <t>सारणी 2.01 : खनिज भंडार एवं संसाधन</t>
  </si>
  <si>
    <t>खनिज/धातु</t>
  </si>
  <si>
    <r>
      <t xml:space="preserve">        MoS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 xml:space="preserve"> युक्‍त</t>
    </r>
  </si>
  <si>
    <r>
      <t xml:space="preserve">        WO</t>
    </r>
    <r>
      <rPr>
        <vertAlign val="sub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 xml:space="preserve"> युक्‍त</t>
    </r>
  </si>
  <si>
    <r>
      <t xml:space="preserve">        V</t>
    </r>
    <r>
      <rPr>
        <vertAlign val="subscript"/>
        <sz val="11"/>
        <color theme="1"/>
        <rFont val="Calibri"/>
        <family val="2"/>
        <scheme val="minor"/>
      </rPr>
      <t>2</t>
    </r>
    <r>
      <rPr>
        <sz val="11"/>
        <color theme="1"/>
        <rFont val="Calibri"/>
        <family val="2"/>
        <scheme val="minor"/>
      </rPr>
      <t>O</t>
    </r>
    <r>
      <rPr>
        <vertAlign val="subscript"/>
        <sz val="11"/>
        <color theme="1"/>
        <rFont val="Calibri"/>
        <family val="2"/>
        <scheme val="minor"/>
      </rPr>
      <t>3</t>
    </r>
    <r>
      <rPr>
        <sz val="11"/>
        <color theme="1"/>
        <rFont val="Calibri"/>
        <family val="2"/>
        <scheme val="minor"/>
      </rPr>
      <t xml:space="preserve"> युक्‍त</t>
    </r>
  </si>
  <si>
    <t xml:space="preserve"> Statement 2.02: Production of Minerals  </t>
  </si>
  <si>
    <r>
      <t xml:space="preserve">Mica </t>
    </r>
    <r>
      <rPr>
        <sz val="11"/>
        <rFont val="Calibri"/>
        <family val="2"/>
        <scheme val="minor"/>
      </rPr>
      <t>(Waste &amp; Scrap)**#</t>
    </r>
  </si>
  <si>
    <t>खनिज</t>
  </si>
  <si>
    <t>ईंधन खनिज</t>
  </si>
  <si>
    <t>धात्विक खनिज</t>
  </si>
  <si>
    <t>गैर धात्विक खनिज</t>
  </si>
  <si>
    <t>विवरण 2.03 : अयस्कों एवं खनिजों का आयात</t>
  </si>
  <si>
    <t>विवरण 2.04 : अयस्कों एवं खनिजों का निर्यात (पुन: निर्यात सहित)</t>
  </si>
  <si>
    <t xml:space="preserve">Statement 2.04 : Export of Ores and Minerals (including re-export)  </t>
  </si>
  <si>
    <t xml:space="preserve">Statement  2.05 : Inventory of geological reserves of coal by type                                           </t>
  </si>
  <si>
    <t>विवरण 2.05 : प्रकार के अनुसार कोयला के भूविज्ञानी भंडारों की सूची</t>
  </si>
  <si>
    <t>राज्‍य</t>
  </si>
  <si>
    <t>संसाधन</t>
  </si>
  <si>
    <t>गोंडवाना कोयला क्षेत्र</t>
  </si>
  <si>
    <t>आंध्र प्रदेश</t>
  </si>
  <si>
    <t>प्रमाणित</t>
  </si>
  <si>
    <t>उल्लिखित</t>
  </si>
  <si>
    <t>अनुमानित</t>
  </si>
  <si>
    <t>कुल</t>
  </si>
  <si>
    <t>असम</t>
  </si>
  <si>
    <t>झारखंड</t>
  </si>
  <si>
    <t>बिहार</t>
  </si>
  <si>
    <t xml:space="preserve">मध्य प्रदेश </t>
  </si>
  <si>
    <t xml:space="preserve">छत्‍तीसगढ़ </t>
  </si>
  <si>
    <t>महाराष्ट्र</t>
  </si>
  <si>
    <t>ओडिशा</t>
  </si>
  <si>
    <t xml:space="preserve">सिक्किम </t>
  </si>
  <si>
    <t xml:space="preserve">उत्तर प्रदेश </t>
  </si>
  <si>
    <t>पश्चिम बंगाल</t>
  </si>
  <si>
    <t>तेलंगाना</t>
  </si>
  <si>
    <t>गोंडवाना (कुल)</t>
  </si>
  <si>
    <t>तृतीयक कोयला क्षेत्र</t>
  </si>
  <si>
    <t xml:space="preserve">अरुणाचल प्रदेश </t>
  </si>
  <si>
    <t>असम (तृतीयक)</t>
  </si>
  <si>
    <t>नागालैंड (तृतीयक)</t>
  </si>
  <si>
    <t>तृतीयक कोयला क्षेत्र (कुल)</t>
  </si>
  <si>
    <t>भारत का (कुल)</t>
  </si>
  <si>
    <t>संसाधन (क्यूएमटी)</t>
  </si>
  <si>
    <r>
      <rPr>
        <b/>
        <sz val="11"/>
        <color theme="1"/>
        <rFont val="Calibri"/>
        <family val="2"/>
      </rPr>
      <t>ईंधन का प्रकार</t>
    </r>
  </si>
  <si>
    <t xml:space="preserve">Statement 2.09: Statewise production of raw coal by types                                               </t>
  </si>
  <si>
    <t>कोकिंग</t>
  </si>
  <si>
    <t>कुल कोकिंग</t>
  </si>
  <si>
    <t>गैर - कोकिंग</t>
  </si>
  <si>
    <t>कुल गैर - कोकिंग</t>
  </si>
  <si>
    <t>Statement 2.10 :  Statewise production of coal and lignite</t>
  </si>
  <si>
    <r>
      <rPr>
        <b/>
        <sz val="11"/>
        <rFont val="Calibri"/>
        <family val="2"/>
      </rPr>
      <t>कोयला</t>
    </r>
  </si>
  <si>
    <r>
      <rPr>
        <b/>
        <sz val="11"/>
        <rFont val="Calibri"/>
        <family val="2"/>
      </rPr>
      <t>लिग्नाइट</t>
    </r>
  </si>
  <si>
    <t>Statement 2.11 : Key indicators of petroleum industry</t>
  </si>
  <si>
    <t>विवरण 2.11 : पेट्रोलियम उद्योग के प्रमुख संकेतक</t>
  </si>
  <si>
    <t xml:space="preserve"> मद </t>
  </si>
  <si>
    <t>1. उत्‍पादन</t>
  </si>
  <si>
    <t>2. खपत</t>
  </si>
  <si>
    <t>4. आयात एवं निर्यात</t>
  </si>
  <si>
    <t>(i) सकल आयात :</t>
  </si>
  <si>
    <t>₹ Billion</t>
  </si>
  <si>
    <t>(ii) निर्यात :</t>
  </si>
  <si>
    <r>
      <rPr>
        <b/>
        <sz val="11"/>
        <color theme="1"/>
        <rFont val="Calibri"/>
        <family val="2"/>
        <scheme val="minor"/>
      </rPr>
      <t xml:space="preserve">3. 31 मार्च की स्थिति के अनुसार रिजर्व (प्रतिलब्धि योग्य अधिशेष) </t>
    </r>
  </si>
  <si>
    <r>
      <rPr>
        <b/>
        <sz val="11"/>
        <color theme="1"/>
        <rFont val="Calibri"/>
        <family val="2"/>
        <scheme val="minor"/>
      </rPr>
      <t>(iii) निवल आयत :</t>
    </r>
  </si>
  <si>
    <r>
      <t>3. Reserves (Balance Recoverable) as on 31</t>
    </r>
    <r>
      <rPr>
        <b/>
        <vertAlign val="superscript"/>
        <sz val="11"/>
        <rFont val="Calibri"/>
        <family val="2"/>
        <scheme val="minor"/>
      </rPr>
      <t>st</t>
    </r>
    <r>
      <rPr>
        <b/>
        <sz val="11"/>
        <rFont val="Calibri"/>
        <family val="2"/>
        <scheme val="minor"/>
      </rPr>
      <t xml:space="preserve"> March</t>
    </r>
  </si>
  <si>
    <t>Statement 2.12:  State-wise energy Supply Position</t>
  </si>
  <si>
    <t xml:space="preserve"> विवरण 2.12 :  ऊर्जा की राज्यवार स्थिति</t>
  </si>
  <si>
    <t>क्षेत्र/राज्‍य/संघ राज्‍य क्षेत्र</t>
  </si>
  <si>
    <t>उत्तरी क्षेत्र</t>
  </si>
  <si>
    <t>पश्चिम क्षेत्र</t>
  </si>
  <si>
    <t>दक्षिण क्षेत्र</t>
  </si>
  <si>
    <t>पूर्वोत्‍तर क्षेत्र</t>
  </si>
  <si>
    <t>पूर्वोत्‍तर जोन</t>
  </si>
  <si>
    <t>अखिल भारत</t>
  </si>
  <si>
    <t xml:space="preserve">  (Mega Watts)   (मेगावाट)</t>
  </si>
  <si>
    <t xml:space="preserve">on 31st March, मार्च, 2018 </t>
  </si>
  <si>
    <t>राज्य / केंद्र शासित प्रदेश</t>
  </si>
  <si>
    <t>चंडीगढ़</t>
  </si>
  <si>
    <t>दिल्ली</t>
  </si>
  <si>
    <t>हरियाणा</t>
  </si>
  <si>
    <t>हिमाचल प्रदेश</t>
  </si>
  <si>
    <t>जम्‍मू एवं कश्‍मीर</t>
  </si>
  <si>
    <t>पंजाब</t>
  </si>
  <si>
    <t>राजस्थान</t>
  </si>
  <si>
    <t>उत्तर प्रदेश</t>
  </si>
  <si>
    <t>उत्‍तराखंड</t>
  </si>
  <si>
    <t>निजी क्षेत्र</t>
  </si>
  <si>
    <t>केंद्रीय क्षेत्र</t>
  </si>
  <si>
    <t>छत्तीसगढ़</t>
  </si>
  <si>
    <t>दादरा एवं नगर हवेली</t>
  </si>
  <si>
    <t>दमन एवं दीव</t>
  </si>
  <si>
    <t>गोवा</t>
  </si>
  <si>
    <t>गुजरात</t>
  </si>
  <si>
    <t>कर्नाटक</t>
  </si>
  <si>
    <t>केरल</t>
  </si>
  <si>
    <t>एनएलसी</t>
  </si>
  <si>
    <t>पुद्दुचेरी</t>
  </si>
  <si>
    <t>तमिलनाडु</t>
  </si>
  <si>
    <t xml:space="preserve">बिहार </t>
  </si>
  <si>
    <t>डीवीसी</t>
  </si>
  <si>
    <t>सिक्किम</t>
  </si>
  <si>
    <t>अरुणाचल प्रदेश</t>
  </si>
  <si>
    <t>मणिपुर</t>
  </si>
  <si>
    <t>मिजोरम</t>
  </si>
  <si>
    <t>नागालैंड</t>
  </si>
  <si>
    <t>त्रिपुरा</t>
  </si>
  <si>
    <t xml:space="preserve"> राज्‍य </t>
  </si>
  <si>
    <t>Statement 2.14: Installed Power generating capacity in India</t>
  </si>
  <si>
    <t>विवरण 2.14 : भारत में विद्युत उत्‍पादन की संस्‍थापित क्षमता</t>
  </si>
  <si>
    <t>Statement  2.15:  Annual gross generation of power by source and by sector</t>
  </si>
  <si>
    <t>(in GWh / गीगावाट घंटे)</t>
  </si>
  <si>
    <t>विवरण 2.15 :  स्रोत और सेक्‍टर के अनुसार विद्युत का वार्षिक सकल उत्‍पादन</t>
  </si>
  <si>
    <t>(P): Provisional/ अनंतिम</t>
  </si>
  <si>
    <t>: Not Available</t>
  </si>
  <si>
    <t>RES* (MNRE) 
आरईएस* (नवीन एवं नवीकरणीय ऊर्जा मंत्रालय)</t>
  </si>
  <si>
    <t>Andaman And  Nicobar Island #</t>
  </si>
  <si>
    <t>Andaman And Nicobar Island</t>
  </si>
  <si>
    <t xml:space="preserve"> अंडमान एवं निकोबार दीप समूह</t>
  </si>
  <si>
    <t xml:space="preserve">  अंडमान एवं निकोबार दीप समूह#</t>
  </si>
  <si>
    <t>Source: National Mineral Inventory, Indian Bureau of Mines, Nagpur</t>
  </si>
  <si>
    <t>#  Data for 2014-15 onwards is not available as these minerals have been declared as minor minerals vide notification dated 10.02.2015.</t>
  </si>
  <si>
    <t>Gondwana Coal Fields</t>
  </si>
  <si>
    <t>Lakshadweep</t>
  </si>
  <si>
    <t>Source  : Data for 2005-06, 2010-11, 2014-15 &amp; 2015-16 from IMYB &amp; for 2016-17 &amp; 2017-18 from MSMP publications, Indian Bureau of Mines.</t>
  </si>
  <si>
    <t>RES#  
अक्षय ऊर्जा स्रोत</t>
  </si>
  <si>
    <t>As on
को</t>
  </si>
  <si>
    <t>RES
अक्षय ऊर्जा स्रोत</t>
  </si>
  <si>
    <t>Thermal
थर्मल</t>
  </si>
  <si>
    <r>
      <t xml:space="preserve">  II. </t>
    </r>
    <r>
      <rPr>
        <sz val="11"/>
        <rFont val="Calibri"/>
        <family val="2"/>
        <scheme val="minor"/>
      </rPr>
      <t xml:space="preserve"> Medium coking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</si>
</sst>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 * #,##0.00_ ;_ * \-#,##0.00_ ;_ * &quot;-&quot;??_ ;_ @_ "/>
    <numFmt numFmtId="165" formatCode="0.000"/>
    <numFmt numFmtId="166" formatCode="0.0"/>
    <numFmt numFmtId="167" formatCode="_ * #,##0_ ;_ * \-#,##0_ ;_ * &quot;-&quot;??_ ;_ @_ "/>
  </numFmts>
  <fonts count="3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0"/>
      <name val="Calibri"/>
      <family val="2"/>
      <scheme val="minor"/>
    </font>
    <font>
      <sz val="1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i/>
      <sz val="11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i/>
      <sz val="10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10"/>
      <name val="Courier"/>
      <family val="3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i/>
      <sz val="11"/>
      <color theme="1"/>
      <name val="Calibri"/>
      <family val="2"/>
    </font>
    <font>
      <b/>
      <sz val="11"/>
      <name val="Calibri"/>
      <family val="2"/>
    </font>
    <font>
      <sz val="10"/>
      <name val="Calibri"/>
      <family val="2"/>
    </font>
    <font>
      <b/>
      <sz val="12"/>
      <name val="Calibri"/>
      <family val="2"/>
    </font>
    <font>
      <i/>
      <sz val="11"/>
      <name val="Calibri"/>
      <family val="2"/>
    </font>
    <font>
      <i/>
      <sz val="10"/>
      <name val="Calibri"/>
      <family val="2"/>
    </font>
    <font>
      <b/>
      <i/>
      <sz val="10"/>
      <color theme="1"/>
      <name val="Calibri"/>
      <family val="2"/>
    </font>
    <font>
      <sz val="11"/>
      <color indexed="8"/>
      <name val="Calibri"/>
      <family val="2"/>
    </font>
    <font>
      <sz val="9"/>
      <color rgb="FF000000"/>
      <name val="Times New Roman"/>
      <family val="1"/>
    </font>
    <font>
      <b/>
      <vertAlign val="superscript"/>
      <sz val="11"/>
      <color theme="1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name val="Arial"/>
      <family val="2"/>
    </font>
    <font>
      <b/>
      <vertAlign val="superscript"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1">
    <xf numFmtId="0" fontId="0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8" fillId="0" borderId="0"/>
    <xf numFmtId="164" fontId="4" fillId="0" borderId="0" applyFont="0" applyFill="0" applyBorder="0" applyAlignment="0" applyProtection="0"/>
    <xf numFmtId="0" fontId="22" fillId="0" borderId="0"/>
    <xf numFmtId="0" fontId="22" fillId="0" borderId="0"/>
    <xf numFmtId="0" fontId="4" fillId="0" borderId="0"/>
  </cellStyleXfs>
  <cellXfs count="637">
    <xf numFmtId="0" fontId="0" fillId="0" borderId="0" xfId="0"/>
    <xf numFmtId="0" fontId="4" fillId="2" borderId="0" xfId="0" applyFont="1" applyFill="1"/>
    <xf numFmtId="0" fontId="1" fillId="2" borderId="9" xfId="0" applyFont="1" applyFill="1" applyBorder="1" applyAlignment="1">
      <alignment horizontal="center" vertical="top" wrapText="1"/>
    </xf>
    <xf numFmtId="0" fontId="1" fillId="2" borderId="9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top"/>
    </xf>
    <xf numFmtId="0" fontId="4" fillId="2" borderId="9" xfId="0" applyFont="1" applyFill="1" applyBorder="1" applyAlignment="1">
      <alignment vertical="top" wrapText="1"/>
    </xf>
    <xf numFmtId="0" fontId="4" fillId="2" borderId="9" xfId="0" quotePrefix="1" applyFont="1" applyFill="1" applyBorder="1"/>
    <xf numFmtId="0" fontId="4" fillId="2" borderId="9" xfId="0" applyFont="1" applyFill="1" applyBorder="1" applyAlignment="1">
      <alignment horizontal="right" vertical="center"/>
    </xf>
    <xf numFmtId="3" fontId="4" fillId="2" borderId="9" xfId="0" applyNumberFormat="1" applyFont="1" applyFill="1" applyBorder="1" applyAlignment="1">
      <alignment horizontal="right" vertical="center"/>
    </xf>
    <xf numFmtId="0" fontId="4" fillId="2" borderId="9" xfId="0" applyFont="1" applyFill="1" applyBorder="1" applyAlignment="1">
      <alignment horizontal="left" vertical="top" wrapText="1" indent="1"/>
    </xf>
    <xf numFmtId="0" fontId="4" fillId="2" borderId="9" xfId="0" applyFont="1" applyFill="1" applyBorder="1"/>
    <xf numFmtId="0" fontId="4" fillId="2" borderId="9" xfId="0" applyFont="1" applyFill="1" applyBorder="1" applyAlignment="1">
      <alignment horizontal="left" vertical="top" indent="1"/>
    </xf>
    <xf numFmtId="4" fontId="4" fillId="2" borderId="9" xfId="0" applyNumberFormat="1" applyFont="1" applyFill="1" applyBorder="1" applyAlignment="1">
      <alignment horizontal="right" vertical="center"/>
    </xf>
    <xf numFmtId="0" fontId="4" fillId="2" borderId="9" xfId="0" quotePrefix="1" applyFont="1" applyFill="1" applyBorder="1" applyAlignment="1">
      <alignment vertical="top"/>
    </xf>
    <xf numFmtId="0" fontId="4" fillId="2" borderId="9" xfId="0" applyFont="1" applyFill="1" applyBorder="1" applyAlignment="1">
      <alignment vertical="top"/>
    </xf>
    <xf numFmtId="0" fontId="4" fillId="2" borderId="9" xfId="0" applyFont="1" applyFill="1" applyBorder="1" applyAlignment="1">
      <alignment wrapText="1"/>
    </xf>
    <xf numFmtId="0" fontId="6" fillId="2" borderId="0" xfId="3" applyFont="1" applyFill="1" applyAlignment="1">
      <alignment horizontal="left" vertical="center"/>
    </xf>
    <xf numFmtId="0" fontId="4" fillId="2" borderId="0" xfId="0" applyFont="1" applyFill="1" applyAlignment="1">
      <alignment wrapText="1"/>
    </xf>
    <xf numFmtId="0" fontId="4" fillId="2" borderId="0" xfId="0" applyFont="1" applyFill="1" applyAlignment="1">
      <alignment horizontal="left" vertical="top"/>
    </xf>
    <xf numFmtId="0" fontId="4" fillId="2" borderId="0" xfId="0" applyFont="1" applyFill="1" applyAlignment="1">
      <alignment horizontal="center" vertical="top"/>
    </xf>
    <xf numFmtId="0" fontId="4" fillId="2" borderId="0" xfId="6" applyFont="1" applyFill="1"/>
    <xf numFmtId="0" fontId="7" fillId="2" borderId="9" xfId="6" applyFont="1" applyFill="1" applyBorder="1" applyAlignment="1">
      <alignment horizontal="center" vertical="top" wrapText="1"/>
    </xf>
    <xf numFmtId="0" fontId="1" fillId="2" borderId="11" xfId="6" applyFont="1" applyFill="1" applyBorder="1" applyAlignment="1">
      <alignment horizontal="center" vertical="top" wrapText="1"/>
    </xf>
    <xf numFmtId="0" fontId="1" fillId="2" borderId="9" xfId="6" applyFont="1" applyFill="1" applyBorder="1" applyAlignment="1">
      <alignment horizontal="center" vertical="top" wrapText="1"/>
    </xf>
    <xf numFmtId="0" fontId="11" fillId="2" borderId="0" xfId="6" applyFont="1" applyFill="1"/>
    <xf numFmtId="0" fontId="4" fillId="2" borderId="9" xfId="0" applyFont="1" applyFill="1" applyBorder="1" applyAlignment="1">
      <alignment horizontal="left"/>
    </xf>
    <xf numFmtId="0" fontId="4" fillId="2" borderId="0" xfId="6" applyFont="1" applyFill="1" applyAlignment="1">
      <alignment vertical="center"/>
    </xf>
    <xf numFmtId="3" fontId="4" fillId="2" borderId="9" xfId="0" applyNumberFormat="1" applyFont="1" applyFill="1" applyBorder="1"/>
    <xf numFmtId="0" fontId="4" fillId="2" borderId="12" xfId="0" applyFont="1" applyFill="1" applyBorder="1"/>
    <xf numFmtId="0" fontId="0" fillId="2" borderId="0" xfId="0" applyFill="1" applyBorder="1"/>
    <xf numFmtId="0" fontId="9" fillId="2" borderId="0" xfId="6" applyFont="1" applyFill="1" applyBorder="1" applyAlignment="1">
      <alignment vertical="top"/>
    </xf>
    <xf numFmtId="0" fontId="9" fillId="2" borderId="0" xfId="6" applyFont="1" applyFill="1" applyBorder="1"/>
    <xf numFmtId="0" fontId="9" fillId="2" borderId="0" xfId="6" applyFont="1" applyFill="1" applyBorder="1" applyAlignment="1">
      <alignment vertical="top" wrapText="1"/>
    </xf>
    <xf numFmtId="0" fontId="9" fillId="2" borderId="0" xfId="6" applyFont="1" applyFill="1" applyBorder="1" applyAlignment="1">
      <alignment wrapText="1"/>
    </xf>
    <xf numFmtId="0" fontId="9" fillId="2" borderId="0" xfId="6" applyFont="1" applyFill="1" applyBorder="1" applyAlignment="1">
      <alignment horizontal="left" vertical="top" indent="1"/>
    </xf>
    <xf numFmtId="0" fontId="4" fillId="2" borderId="0" xfId="6" applyFont="1" applyFill="1" applyBorder="1"/>
    <xf numFmtId="0" fontId="9" fillId="2" borderId="0" xfId="6" applyFont="1" applyFill="1" applyBorder="1" applyAlignment="1">
      <alignment horizontal="right"/>
    </xf>
    <xf numFmtId="0" fontId="7" fillId="2" borderId="5" xfId="6" applyFont="1" applyFill="1" applyBorder="1" applyAlignment="1">
      <alignment horizontal="center" vertical="center" wrapText="1"/>
    </xf>
    <xf numFmtId="0" fontId="1" fillId="2" borderId="11" xfId="6" applyFont="1" applyFill="1" applyBorder="1" applyAlignment="1">
      <alignment horizontal="center" vertical="center" wrapText="1"/>
    </xf>
    <xf numFmtId="0" fontId="4" fillId="2" borderId="9" xfId="6" applyFont="1" applyFill="1" applyBorder="1" applyAlignment="1">
      <alignment horizontal="center" vertical="center" wrapText="1"/>
    </xf>
    <xf numFmtId="0" fontId="13" fillId="2" borderId="9" xfId="6" applyFont="1" applyFill="1" applyBorder="1" applyAlignment="1">
      <alignment horizontal="left" vertical="center" wrapText="1"/>
    </xf>
    <xf numFmtId="0" fontId="13" fillId="2" borderId="9" xfId="6" applyFont="1" applyFill="1" applyBorder="1" applyAlignment="1">
      <alignment vertical="center" wrapText="1"/>
    </xf>
    <xf numFmtId="0" fontId="4" fillId="2" borderId="9" xfId="6" applyFont="1" applyFill="1" applyBorder="1" applyAlignment="1">
      <alignment vertical="center" wrapText="1"/>
    </xf>
    <xf numFmtId="0" fontId="4" fillId="2" borderId="9" xfId="6" applyFont="1" applyFill="1" applyBorder="1" applyAlignment="1">
      <alignment horizontal="right" vertical="center" wrapText="1"/>
    </xf>
    <xf numFmtId="0" fontId="4" fillId="2" borderId="9" xfId="6" applyFont="1" applyFill="1" applyBorder="1" applyAlignment="1">
      <alignment horizontal="left" vertical="center" wrapText="1"/>
    </xf>
    <xf numFmtId="0" fontId="4" fillId="2" borderId="0" xfId="6" applyFont="1" applyFill="1" applyBorder="1" applyAlignment="1">
      <alignment vertical="center"/>
    </xf>
    <xf numFmtId="1" fontId="4" fillId="2" borderId="9" xfId="6" applyNumberFormat="1" applyFont="1" applyFill="1" applyBorder="1" applyAlignment="1">
      <alignment vertical="center" wrapText="1"/>
    </xf>
    <xf numFmtId="0" fontId="13" fillId="2" borderId="15" xfId="6" applyFont="1" applyFill="1" applyBorder="1" applyAlignment="1">
      <alignment horizontal="left" vertical="center" wrapText="1"/>
    </xf>
    <xf numFmtId="1" fontId="4" fillId="2" borderId="9" xfId="6" applyNumberFormat="1" applyFont="1" applyFill="1" applyBorder="1" applyAlignment="1">
      <alignment vertical="center"/>
    </xf>
    <xf numFmtId="1" fontId="4" fillId="2" borderId="9" xfId="6" applyNumberFormat="1" applyFont="1" applyFill="1" applyBorder="1" applyAlignment="1">
      <alignment horizontal="right" vertical="center" wrapText="1"/>
    </xf>
    <xf numFmtId="0" fontId="1" fillId="2" borderId="0" xfId="6" applyFont="1" applyFill="1" applyAlignment="1">
      <alignment vertical="center"/>
    </xf>
    <xf numFmtId="0" fontId="6" fillId="2" borderId="0" xfId="6" applyFont="1" applyFill="1" applyAlignment="1">
      <alignment vertical="center"/>
    </xf>
    <xf numFmtId="0" fontId="4" fillId="2" borderId="0" xfId="6" applyFont="1" applyFill="1" applyAlignment="1">
      <alignment vertical="top"/>
    </xf>
    <xf numFmtId="1" fontId="4" fillId="2" borderId="0" xfId="6" applyNumberFormat="1" applyFont="1" applyFill="1" applyAlignment="1">
      <alignment vertical="center"/>
    </xf>
    <xf numFmtId="0" fontId="4" fillId="2" borderId="0" xfId="6" applyFont="1" applyFill="1" applyAlignment="1">
      <alignment horizontal="center"/>
    </xf>
    <xf numFmtId="0" fontId="4" fillId="2" borderId="0" xfId="6" applyFont="1" applyFill="1" applyAlignment="1"/>
    <xf numFmtId="0" fontId="4" fillId="2" borderId="0" xfId="6" applyFont="1" applyFill="1" applyAlignment="1">
      <alignment horizontal="left" indent="1"/>
    </xf>
    <xf numFmtId="0" fontId="4" fillId="2" borderId="0" xfId="6" applyFont="1" applyFill="1" applyBorder="1" applyAlignment="1"/>
    <xf numFmtId="0" fontId="1" fillId="2" borderId="5" xfId="6" applyFont="1" applyFill="1" applyBorder="1" applyAlignment="1"/>
    <xf numFmtId="0" fontId="7" fillId="2" borderId="3" xfId="6" applyFont="1" applyFill="1" applyBorder="1" applyAlignment="1">
      <alignment horizontal="center" vertical="top"/>
    </xf>
    <xf numFmtId="0" fontId="7" fillId="2" borderId="12" xfId="6" applyFont="1" applyFill="1" applyBorder="1" applyAlignment="1">
      <alignment horizontal="center" vertical="top"/>
    </xf>
    <xf numFmtId="0" fontId="7" fillId="2" borderId="8" xfId="6" applyFont="1" applyFill="1" applyBorder="1" applyAlignment="1">
      <alignment horizontal="center" vertical="top"/>
    </xf>
    <xf numFmtId="0" fontId="7" fillId="2" borderId="8" xfId="6" applyFont="1" applyFill="1" applyBorder="1" applyAlignment="1">
      <alignment horizontal="center" vertical="top" wrapText="1"/>
    </xf>
    <xf numFmtId="0" fontId="7" fillId="2" borderId="12" xfId="6" applyFont="1" applyFill="1" applyBorder="1" applyAlignment="1">
      <alignment horizontal="center" vertical="top" wrapText="1"/>
    </xf>
    <xf numFmtId="0" fontId="7" fillId="2" borderId="7" xfId="6" applyFont="1" applyFill="1" applyBorder="1" applyAlignment="1">
      <alignment horizontal="center" vertical="top"/>
    </xf>
    <xf numFmtId="0" fontId="4" fillId="2" borderId="3" xfId="6" applyFont="1" applyFill="1" applyBorder="1"/>
    <xf numFmtId="0" fontId="7" fillId="2" borderId="11" xfId="6" applyFont="1" applyFill="1" applyBorder="1" applyAlignment="1"/>
    <xf numFmtId="0" fontId="7" fillId="2" borderId="6" xfId="6" applyFont="1" applyFill="1" applyBorder="1" applyAlignment="1">
      <alignment horizontal="left" indent="1"/>
    </xf>
    <xf numFmtId="2" fontId="1" fillId="2" borderId="6" xfId="6" applyNumberFormat="1" applyFont="1" applyFill="1" applyBorder="1" applyAlignment="1">
      <alignment horizontal="right"/>
    </xf>
    <xf numFmtId="0" fontId="7" fillId="2" borderId="11" xfId="6" applyFont="1" applyFill="1" applyBorder="1" applyAlignment="1">
      <alignment horizontal="center"/>
    </xf>
    <xf numFmtId="0" fontId="4" fillId="2" borderId="11" xfId="6" applyFont="1" applyFill="1" applyBorder="1" applyAlignment="1">
      <alignment horizontal="left" indent="1"/>
    </xf>
    <xf numFmtId="2" fontId="13" fillId="2" borderId="11" xfId="6" applyNumberFormat="1" applyFont="1" applyFill="1" applyBorder="1" applyAlignment="1">
      <alignment horizontal="right"/>
    </xf>
    <xf numFmtId="0" fontId="7" fillId="2" borderId="9" xfId="6" applyFont="1" applyFill="1" applyBorder="1" applyAlignment="1">
      <alignment horizontal="center"/>
    </xf>
    <xf numFmtId="0" fontId="4" fillId="2" borderId="9" xfId="6" applyFont="1" applyFill="1" applyBorder="1" applyAlignment="1">
      <alignment horizontal="left" indent="1"/>
    </xf>
    <xf numFmtId="2" fontId="13" fillId="2" borderId="9" xfId="6" applyNumberFormat="1" applyFont="1" applyFill="1" applyBorder="1" applyAlignment="1">
      <alignment horizontal="right"/>
    </xf>
    <xf numFmtId="0" fontId="0" fillId="2" borderId="9" xfId="6" applyFont="1" applyFill="1" applyBorder="1" applyAlignment="1">
      <alignment horizontal="left" indent="1"/>
    </xf>
    <xf numFmtId="0" fontId="7" fillId="2" borderId="13" xfId="6" applyFont="1" applyFill="1" applyBorder="1" applyAlignment="1"/>
    <xf numFmtId="0" fontId="4" fillId="2" borderId="7" xfId="6" applyFont="1" applyFill="1" applyBorder="1" applyAlignment="1">
      <alignment horizontal="left" indent="1"/>
    </xf>
    <xf numFmtId="2" fontId="4" fillId="2" borderId="0" xfId="6" applyNumberFormat="1" applyFont="1" applyFill="1" applyBorder="1" applyAlignment="1">
      <alignment horizontal="right"/>
    </xf>
    <xf numFmtId="2" fontId="4" fillId="2" borderId="7" xfId="6" applyNumberFormat="1" applyFont="1" applyFill="1" applyBorder="1" applyAlignment="1">
      <alignment horizontal="right"/>
    </xf>
    <xf numFmtId="2" fontId="4" fillId="2" borderId="8" xfId="6" applyNumberFormat="1" applyFont="1" applyFill="1" applyBorder="1" applyAlignment="1">
      <alignment horizontal="right"/>
    </xf>
    <xf numFmtId="0" fontId="4" fillId="2" borderId="8" xfId="6" applyFont="1" applyFill="1" applyBorder="1" applyAlignment="1">
      <alignment horizontal="left" indent="1"/>
    </xf>
    <xf numFmtId="0" fontId="7" fillId="2" borderId="7" xfId="6" applyFont="1" applyFill="1" applyBorder="1" applyAlignment="1">
      <alignment horizontal="left" indent="1"/>
    </xf>
    <xf numFmtId="2" fontId="1" fillId="2" borderId="0" xfId="6" applyNumberFormat="1" applyFont="1" applyFill="1" applyBorder="1" applyAlignment="1">
      <alignment horizontal="right"/>
    </xf>
    <xf numFmtId="2" fontId="1" fillId="2" borderId="7" xfId="6" applyNumberFormat="1" applyFont="1" applyFill="1" applyBorder="1" applyAlignment="1">
      <alignment horizontal="right"/>
    </xf>
    <xf numFmtId="2" fontId="1" fillId="2" borderId="8" xfId="6" applyNumberFormat="1" applyFont="1" applyFill="1" applyBorder="1" applyAlignment="1">
      <alignment horizontal="right"/>
    </xf>
    <xf numFmtId="0" fontId="7" fillId="2" borderId="8" xfId="6" applyFont="1" applyFill="1" applyBorder="1" applyAlignment="1">
      <alignment horizontal="left" indent="1"/>
    </xf>
    <xf numFmtId="0" fontId="7" fillId="2" borderId="12" xfId="6" applyFont="1" applyFill="1" applyBorder="1" applyAlignment="1">
      <alignment horizontal="center"/>
    </xf>
    <xf numFmtId="0" fontId="4" fillId="2" borderId="12" xfId="6" applyFont="1" applyFill="1" applyBorder="1" applyAlignment="1">
      <alignment horizontal="left" indent="1"/>
    </xf>
    <xf numFmtId="2" fontId="13" fillId="2" borderId="12" xfId="6" applyNumberFormat="1" applyFont="1" applyFill="1" applyBorder="1" applyAlignment="1">
      <alignment horizontal="right"/>
    </xf>
    <xf numFmtId="2" fontId="4" fillId="2" borderId="3" xfId="6" applyNumberFormat="1" applyFont="1" applyFill="1" applyBorder="1" applyAlignment="1">
      <alignment horizontal="right"/>
    </xf>
    <xf numFmtId="0" fontId="4" fillId="2" borderId="12" xfId="6" applyFont="1" applyFill="1" applyBorder="1"/>
    <xf numFmtId="0" fontId="4" fillId="2" borderId="13" xfId="6" applyFont="1" applyFill="1" applyBorder="1"/>
    <xf numFmtId="0" fontId="4" fillId="2" borderId="7" xfId="6" applyFont="1" applyFill="1" applyBorder="1"/>
    <xf numFmtId="0" fontId="4" fillId="2" borderId="8" xfId="6" applyFont="1" applyFill="1" applyBorder="1"/>
    <xf numFmtId="0" fontId="1" fillId="2" borderId="7" xfId="6" applyFont="1" applyFill="1" applyBorder="1"/>
    <xf numFmtId="0" fontId="1" fillId="2" borderId="8" xfId="6" applyFont="1" applyFill="1" applyBorder="1"/>
    <xf numFmtId="0" fontId="4" fillId="2" borderId="9" xfId="6" applyFont="1" applyFill="1" applyBorder="1" applyAlignment="1">
      <alignment horizontal="center" vertical="center"/>
    </xf>
    <xf numFmtId="0" fontId="0" fillId="2" borderId="9" xfId="6" applyFont="1" applyFill="1" applyBorder="1" applyAlignment="1">
      <alignment vertical="center" wrapText="1"/>
    </xf>
    <xf numFmtId="2" fontId="13" fillId="2" borderId="9" xfId="6" applyNumberFormat="1" applyFont="1" applyFill="1" applyBorder="1" applyAlignment="1">
      <alignment horizontal="right" vertical="center"/>
    </xf>
    <xf numFmtId="0" fontId="4" fillId="2" borderId="0" xfId="6" applyFont="1" applyFill="1" applyAlignment="1">
      <alignment horizontal="left" vertical="center"/>
    </xf>
    <xf numFmtId="0" fontId="4" fillId="2" borderId="9" xfId="6" applyFont="1" applyFill="1" applyBorder="1" applyAlignment="1">
      <alignment horizontal="center"/>
    </xf>
    <xf numFmtId="0" fontId="4" fillId="2" borderId="9" xfId="6" applyFont="1" applyFill="1" applyBorder="1"/>
    <xf numFmtId="0" fontId="4" fillId="2" borderId="9" xfId="6" applyFont="1" applyFill="1" applyBorder="1" applyAlignment="1"/>
    <xf numFmtId="0" fontId="1" fillId="2" borderId="9" xfId="6" applyFont="1" applyFill="1" applyBorder="1"/>
    <xf numFmtId="2" fontId="1" fillId="2" borderId="9" xfId="6" applyNumberFormat="1" applyFont="1" applyFill="1" applyBorder="1" applyAlignment="1">
      <alignment horizontal="right"/>
    </xf>
    <xf numFmtId="0" fontId="6" fillId="2" borderId="0" xfId="6" applyFont="1" applyFill="1" applyBorder="1" applyAlignment="1"/>
    <xf numFmtId="0" fontId="24" fillId="2" borderId="8" xfId="6" applyFont="1" applyFill="1" applyBorder="1" applyAlignment="1"/>
    <xf numFmtId="0" fontId="24" fillId="2" borderId="0" xfId="6" applyFont="1" applyFill="1" applyBorder="1" applyAlignment="1">
      <alignment wrapText="1"/>
    </xf>
    <xf numFmtId="0" fontId="15" fillId="2" borderId="0" xfId="1" applyFont="1" applyFill="1"/>
    <xf numFmtId="0" fontId="9" fillId="2" borderId="5" xfId="1" applyFont="1" applyFill="1" applyBorder="1"/>
    <xf numFmtId="0" fontId="9" fillId="2" borderId="0" xfId="1" applyFont="1" applyFill="1"/>
    <xf numFmtId="0" fontId="13" fillId="2" borderId="0" xfId="1" applyFont="1" applyFill="1"/>
    <xf numFmtId="0" fontId="7" fillId="2" borderId="9" xfId="1" applyFont="1" applyFill="1" applyBorder="1" applyAlignment="1">
      <alignment horizontal="center" vertical="top" wrapText="1"/>
    </xf>
    <xf numFmtId="0" fontId="7" fillId="2" borderId="12" xfId="1" applyFont="1" applyFill="1" applyBorder="1" applyAlignment="1">
      <alignment horizontal="center" vertical="top" wrapText="1"/>
    </xf>
    <xf numFmtId="0" fontId="13" fillId="2" borderId="7" xfId="0" applyFont="1" applyFill="1" applyBorder="1"/>
    <xf numFmtId="167" fontId="13" fillId="2" borderId="8" xfId="7" applyNumberFormat="1" applyFont="1" applyFill="1" applyBorder="1" applyAlignment="1">
      <alignment horizontal="right" vertical="center"/>
    </xf>
    <xf numFmtId="167" fontId="13" fillId="2" borderId="12" xfId="0" applyNumberFormat="1" applyFont="1" applyFill="1" applyBorder="1" applyAlignment="1">
      <alignment horizontal="right" vertical="center"/>
    </xf>
    <xf numFmtId="166" fontId="7" fillId="2" borderId="12" xfId="0" applyNumberFormat="1" applyFont="1" applyFill="1" applyBorder="1" applyAlignment="1">
      <alignment horizontal="right" vertical="center"/>
    </xf>
    <xf numFmtId="3" fontId="13" fillId="2" borderId="7" xfId="0" applyNumberFormat="1" applyFont="1" applyFill="1" applyBorder="1" applyAlignment="1">
      <alignment horizontal="right" vertical="center"/>
    </xf>
    <xf numFmtId="166" fontId="13" fillId="2" borderId="8" xfId="0" applyNumberFormat="1" applyFont="1" applyFill="1" applyBorder="1" applyAlignment="1">
      <alignment horizontal="right" vertical="center"/>
    </xf>
    <xf numFmtId="0" fontId="13" fillId="2" borderId="7" xfId="1" applyFont="1" applyFill="1" applyBorder="1" applyAlignment="1">
      <alignment vertical="center"/>
    </xf>
    <xf numFmtId="0" fontId="9" fillId="2" borderId="0" xfId="1" applyFont="1" applyFill="1" applyAlignment="1">
      <alignment vertical="center"/>
    </xf>
    <xf numFmtId="167" fontId="13" fillId="2" borderId="7" xfId="0" applyNumberFormat="1" applyFont="1" applyFill="1" applyBorder="1" applyAlignment="1">
      <alignment horizontal="right" vertical="center"/>
    </xf>
    <xf numFmtId="166" fontId="7" fillId="2" borderId="7" xfId="0" applyNumberFormat="1" applyFont="1" applyFill="1" applyBorder="1" applyAlignment="1">
      <alignment horizontal="right" vertical="center"/>
    </xf>
    <xf numFmtId="0" fontId="7" fillId="2" borderId="11" xfId="0" applyFont="1" applyFill="1" applyBorder="1"/>
    <xf numFmtId="167" fontId="7" fillId="2" borderId="6" xfId="7" applyNumberFormat="1" applyFont="1" applyFill="1" applyBorder="1" applyAlignment="1">
      <alignment horizontal="right" vertical="center"/>
    </xf>
    <xf numFmtId="167" fontId="7" fillId="2" borderId="11" xfId="0" applyNumberFormat="1" applyFont="1" applyFill="1" applyBorder="1" applyAlignment="1">
      <alignment horizontal="right" vertical="center"/>
    </xf>
    <xf numFmtId="3" fontId="7" fillId="2" borderId="11" xfId="0" applyNumberFormat="1" applyFont="1" applyFill="1" applyBorder="1" applyAlignment="1">
      <alignment horizontal="right" vertical="center"/>
    </xf>
    <xf numFmtId="166" fontId="7" fillId="2" borderId="8" xfId="0" applyNumberFormat="1" applyFont="1" applyFill="1" applyBorder="1" applyAlignment="1">
      <alignment horizontal="right" vertical="center"/>
    </xf>
    <xf numFmtId="0" fontId="7" fillId="2" borderId="7" xfId="1" applyFont="1" applyFill="1" applyBorder="1" applyAlignment="1">
      <alignment vertical="center"/>
    </xf>
    <xf numFmtId="167" fontId="13" fillId="2" borderId="0" xfId="0" applyNumberFormat="1" applyFont="1" applyFill="1" applyBorder="1" applyAlignment="1">
      <alignment horizontal="right" vertical="center"/>
    </xf>
    <xf numFmtId="0" fontId="13" fillId="2" borderId="12" xfId="1" applyFont="1" applyFill="1" applyBorder="1" applyAlignment="1">
      <alignment vertical="center"/>
    </xf>
    <xf numFmtId="3" fontId="13" fillId="2" borderId="0" xfId="0" applyNumberFormat="1" applyFont="1" applyFill="1" applyBorder="1" applyAlignment="1">
      <alignment horizontal="right" vertical="center"/>
    </xf>
    <xf numFmtId="3" fontId="7" fillId="2" borderId="0" xfId="0" applyNumberFormat="1" applyFont="1" applyFill="1" applyBorder="1" applyAlignment="1">
      <alignment horizontal="right" vertical="center"/>
    </xf>
    <xf numFmtId="167" fontId="1" fillId="2" borderId="6" xfId="7" applyNumberFormat="1" applyFont="1" applyFill="1" applyBorder="1" applyAlignment="1">
      <alignment horizontal="right" vertical="center"/>
    </xf>
    <xf numFmtId="0" fontId="7" fillId="2" borderId="11" xfId="1" applyFont="1" applyFill="1" applyBorder="1" applyAlignment="1">
      <alignment vertical="center"/>
    </xf>
    <xf numFmtId="3" fontId="13" fillId="2" borderId="12" xfId="0" applyNumberFormat="1" applyFont="1" applyFill="1" applyBorder="1" applyAlignment="1">
      <alignment horizontal="right" vertical="center"/>
    </xf>
    <xf numFmtId="166" fontId="13" fillId="2" borderId="12" xfId="0" applyNumberFormat="1" applyFont="1" applyFill="1" applyBorder="1" applyAlignment="1">
      <alignment horizontal="right" vertical="center"/>
    </xf>
    <xf numFmtId="166" fontId="13" fillId="2" borderId="7" xfId="0" applyNumberFormat="1" applyFont="1" applyFill="1" applyBorder="1" applyAlignment="1">
      <alignment horizontal="right" vertical="center"/>
    </xf>
    <xf numFmtId="0" fontId="13" fillId="2" borderId="7" xfId="0" applyFont="1" applyFill="1" applyBorder="1" applyAlignment="1">
      <alignment wrapText="1"/>
    </xf>
    <xf numFmtId="0" fontId="13" fillId="2" borderId="12" xfId="1" applyFont="1" applyFill="1" applyBorder="1" applyAlignment="1">
      <alignment vertical="center" wrapText="1"/>
    </xf>
    <xf numFmtId="166" fontId="7" fillId="2" borderId="11" xfId="0" applyNumberFormat="1" applyFont="1" applyFill="1" applyBorder="1" applyAlignment="1">
      <alignment horizontal="right" vertical="center"/>
    </xf>
    <xf numFmtId="3" fontId="7" fillId="2" borderId="7" xfId="0" applyNumberFormat="1" applyFont="1" applyFill="1" applyBorder="1" applyAlignment="1">
      <alignment horizontal="right" vertical="center"/>
    </xf>
    <xf numFmtId="3" fontId="13" fillId="2" borderId="11" xfId="0" applyNumberFormat="1" applyFont="1" applyFill="1" applyBorder="1" applyAlignment="1">
      <alignment horizontal="right" vertical="center"/>
    </xf>
    <xf numFmtId="166" fontId="13" fillId="2" borderId="11" xfId="0" applyNumberFormat="1" applyFont="1" applyFill="1" applyBorder="1" applyAlignment="1">
      <alignment horizontal="right" vertical="center"/>
    </xf>
    <xf numFmtId="0" fontId="7" fillId="2" borderId="9" xfId="0" applyFont="1" applyFill="1" applyBorder="1"/>
    <xf numFmtId="167" fontId="7" fillId="2" borderId="10" xfId="7" applyNumberFormat="1" applyFont="1" applyFill="1" applyBorder="1" applyAlignment="1">
      <alignment horizontal="right" vertical="center"/>
    </xf>
    <xf numFmtId="167" fontId="7" fillId="2" borderId="9" xfId="7" applyNumberFormat="1" applyFont="1" applyFill="1" applyBorder="1" applyAlignment="1">
      <alignment horizontal="right" vertical="center"/>
    </xf>
    <xf numFmtId="3" fontId="7" fillId="2" borderId="9" xfId="0" applyNumberFormat="1" applyFont="1" applyFill="1" applyBorder="1" applyAlignment="1">
      <alignment horizontal="right" vertical="center"/>
    </xf>
    <xf numFmtId="166" fontId="7" fillId="2" borderId="6" xfId="0" applyNumberFormat="1" applyFont="1" applyFill="1" applyBorder="1" applyAlignment="1">
      <alignment horizontal="right" vertical="center"/>
    </xf>
    <xf numFmtId="0" fontId="7" fillId="2" borderId="9" xfId="1" applyFont="1" applyFill="1" applyBorder="1" applyAlignment="1">
      <alignment vertical="center"/>
    </xf>
    <xf numFmtId="0" fontId="12" fillId="2" borderId="0" xfId="1" applyFont="1" applyFill="1" applyAlignment="1">
      <alignment horizontal="left"/>
    </xf>
    <xf numFmtId="0" fontId="9" fillId="2" borderId="0" xfId="1" applyFont="1" applyFill="1" applyAlignment="1">
      <alignment vertical="top"/>
    </xf>
    <xf numFmtId="0" fontId="30" fillId="2" borderId="0" xfId="1" applyFont="1" applyFill="1" applyAlignment="1">
      <alignment horizontal="left"/>
    </xf>
    <xf numFmtId="0" fontId="9" fillId="2" borderId="0" xfId="1" applyFont="1" applyFill="1" applyAlignment="1">
      <alignment horizontal="left" vertical="top" wrapText="1"/>
    </xf>
    <xf numFmtId="0" fontId="9" fillId="2" borderId="0" xfId="1" applyFont="1" applyFill="1" applyAlignment="1">
      <alignment horizontal="left" vertical="top"/>
    </xf>
    <xf numFmtId="0" fontId="0" fillId="2" borderId="0" xfId="0" applyFont="1" applyFill="1"/>
    <xf numFmtId="0" fontId="20" fillId="2" borderId="0" xfId="0" applyFont="1" applyFill="1" applyBorder="1" applyAlignment="1">
      <alignment horizontal="center" vertical="center"/>
    </xf>
    <xf numFmtId="165" fontId="20" fillId="2" borderId="0" xfId="0" applyNumberFormat="1" applyFont="1" applyFill="1" applyBorder="1" applyAlignment="1">
      <alignment horizontal="center" vertical="center"/>
    </xf>
    <xf numFmtId="165" fontId="21" fillId="2" borderId="0" xfId="0" applyNumberFormat="1" applyFont="1" applyFill="1" applyAlignment="1">
      <alignment vertical="center"/>
    </xf>
    <xf numFmtId="0" fontId="7" fillId="2" borderId="9" xfId="8" quotePrefix="1" applyFont="1" applyFill="1" applyBorder="1" applyAlignment="1">
      <alignment horizontal="center"/>
    </xf>
    <xf numFmtId="0" fontId="7" fillId="2" borderId="9" xfId="8" applyFont="1" applyFill="1" applyBorder="1" applyAlignment="1" applyProtection="1">
      <alignment horizontal="center"/>
    </xf>
    <xf numFmtId="165" fontId="7" fillId="2" borderId="9" xfId="8" applyNumberFormat="1" applyFont="1" applyFill="1" applyBorder="1" applyAlignment="1">
      <alignment horizontal="center"/>
    </xf>
    <xf numFmtId="165" fontId="7" fillId="2" borderId="9" xfId="0" applyNumberFormat="1" applyFont="1" applyFill="1" applyBorder="1" applyAlignment="1">
      <alignment horizontal="center"/>
    </xf>
    <xf numFmtId="165" fontId="7" fillId="2" borderId="9" xfId="9" applyNumberFormat="1" applyFont="1" applyFill="1" applyBorder="1" applyAlignment="1">
      <alignment horizontal="center"/>
    </xf>
    <xf numFmtId="165" fontId="7" fillId="2" borderId="12" xfId="0" applyNumberFormat="1" applyFont="1" applyFill="1" applyBorder="1" applyAlignment="1">
      <alignment horizontal="center"/>
    </xf>
    <xf numFmtId="0" fontId="1" fillId="2" borderId="9" xfId="0" applyFont="1" applyFill="1" applyBorder="1" applyAlignment="1">
      <alignment horizontal="left"/>
    </xf>
    <xf numFmtId="0" fontId="1" fillId="2" borderId="7" xfId="0" applyFont="1" applyFill="1" applyBorder="1" applyAlignment="1">
      <alignment horizontal="left"/>
    </xf>
    <xf numFmtId="165" fontId="13" fillId="2" borderId="9" xfId="8" applyNumberFormat="1" applyFont="1" applyFill="1" applyBorder="1" applyAlignment="1" applyProtection="1"/>
    <xf numFmtId="165" fontId="13" fillId="2" borderId="9" xfId="8" applyNumberFormat="1" applyFont="1" applyFill="1" applyBorder="1" applyAlignment="1" applyProtection="1">
      <alignment horizontal="center"/>
    </xf>
    <xf numFmtId="2" fontId="13" fillId="2" borderId="9" xfId="8" applyNumberFormat="1" applyFont="1" applyFill="1" applyBorder="1" applyAlignment="1"/>
    <xf numFmtId="2" fontId="13" fillId="2" borderId="9" xfId="0" applyNumberFormat="1" applyFont="1" applyFill="1" applyBorder="1" applyAlignment="1"/>
    <xf numFmtId="2" fontId="13" fillId="2" borderId="9" xfId="9" applyNumberFormat="1" applyFont="1" applyFill="1" applyBorder="1" applyAlignment="1"/>
    <xf numFmtId="165" fontId="13" fillId="2" borderId="9" xfId="8" applyNumberFormat="1" applyFont="1" applyFill="1" applyBorder="1" applyAlignment="1">
      <alignment horizontal="center"/>
    </xf>
    <xf numFmtId="0" fontId="4" fillId="2" borderId="9" xfId="0" applyFont="1" applyFill="1" applyBorder="1" applyAlignment="1">
      <alignment horizontal="left" wrapText="1"/>
    </xf>
    <xf numFmtId="165" fontId="13" fillId="2" borderId="9" xfId="8" applyNumberFormat="1" applyFont="1" applyFill="1" applyBorder="1" applyAlignment="1" applyProtection="1">
      <alignment horizontal="left" wrapText="1"/>
    </xf>
    <xf numFmtId="165" fontId="13" fillId="2" borderId="9" xfId="8" applyNumberFormat="1" applyFont="1" applyFill="1" applyBorder="1" applyAlignment="1" applyProtection="1">
      <alignment wrapText="1"/>
    </xf>
    <xf numFmtId="2" fontId="13" fillId="2" borderId="9" xfId="8" applyNumberFormat="1" applyFont="1" applyFill="1" applyBorder="1" applyAlignment="1" applyProtection="1"/>
    <xf numFmtId="0" fontId="4" fillId="2" borderId="8" xfId="0" applyFont="1" applyFill="1" applyBorder="1" applyAlignment="1">
      <alignment wrapText="1"/>
    </xf>
    <xf numFmtId="0" fontId="13" fillId="2" borderId="9" xfId="8" applyFont="1" applyFill="1" applyBorder="1" applyAlignment="1" applyProtection="1">
      <alignment horizontal="left"/>
    </xf>
    <xf numFmtId="0" fontId="13" fillId="2" borderId="9" xfId="8" applyFont="1" applyFill="1" applyBorder="1" applyAlignment="1" applyProtection="1">
      <alignment horizontal="center"/>
    </xf>
    <xf numFmtId="0" fontId="1" fillId="2" borderId="7" xfId="0" applyFont="1" applyFill="1" applyBorder="1" applyAlignment="1">
      <alignment horizontal="left" wrapText="1"/>
    </xf>
    <xf numFmtId="0" fontId="1" fillId="2" borderId="12" xfId="0" applyFont="1" applyFill="1" applyBorder="1" applyAlignment="1">
      <alignment horizontal="left" wrapText="1"/>
    </xf>
    <xf numFmtId="0" fontId="13" fillId="2" borderId="9" xfId="8" applyFont="1" applyFill="1" applyBorder="1" applyAlignment="1" applyProtection="1"/>
    <xf numFmtId="0" fontId="4" fillId="2" borderId="8" xfId="0" applyFont="1" applyFill="1" applyBorder="1"/>
    <xf numFmtId="2" fontId="13" fillId="2" borderId="9" xfId="8" applyNumberFormat="1" applyFont="1" applyFill="1" applyBorder="1" applyAlignment="1">
      <alignment horizontal="right"/>
    </xf>
    <xf numFmtId="0" fontId="0" fillId="2" borderId="0" xfId="0" applyFill="1"/>
    <xf numFmtId="0" fontId="0" fillId="2" borderId="0" xfId="0" applyFont="1" applyFill="1" applyAlignment="1">
      <alignment horizontal="left"/>
    </xf>
    <xf numFmtId="0" fontId="3" fillId="2" borderId="0" xfId="0" applyFont="1" applyFill="1" applyBorder="1"/>
    <xf numFmtId="0" fontId="3" fillId="2" borderId="0" xfId="0" applyFont="1" applyFill="1" applyAlignment="1">
      <alignment horizontal="center"/>
    </xf>
    <xf numFmtId="0" fontId="3" fillId="2" borderId="0" xfId="0" applyFont="1" applyFill="1"/>
    <xf numFmtId="0" fontId="8" fillId="2" borderId="5" xfId="0" applyFont="1" applyFill="1" applyBorder="1" applyAlignment="1"/>
    <xf numFmtId="0" fontId="7" fillId="2" borderId="9" xfId="0" applyFont="1" applyFill="1" applyBorder="1" applyAlignment="1">
      <alignment horizontal="right" vertical="top" wrapText="1"/>
    </xf>
    <xf numFmtId="0" fontId="7" fillId="2" borderId="9" xfId="0" applyFont="1" applyFill="1" applyBorder="1" applyAlignment="1">
      <alignment horizontal="center" vertical="top"/>
    </xf>
    <xf numFmtId="0" fontId="7" fillId="2" borderId="9" xfId="0" applyFont="1" applyFill="1" applyBorder="1" applyAlignment="1">
      <alignment horizontal="center" vertical="top" wrapText="1"/>
    </xf>
    <xf numFmtId="0" fontId="7" fillId="2" borderId="9" xfId="0" applyFont="1" applyFill="1" applyBorder="1" applyAlignment="1">
      <alignment horizontal="left" vertical="top"/>
    </xf>
    <xf numFmtId="166" fontId="7" fillId="2" borderId="9" xfId="0" applyNumberFormat="1" applyFont="1" applyFill="1" applyBorder="1" applyAlignment="1">
      <alignment horizontal="right" vertical="top"/>
    </xf>
    <xf numFmtId="166" fontId="7" fillId="2" borderId="11" xfId="0" applyNumberFormat="1" applyFont="1" applyFill="1" applyBorder="1" applyAlignment="1">
      <alignment horizontal="right" vertical="top"/>
    </xf>
    <xf numFmtId="0" fontId="14" fillId="2" borderId="9" xfId="0" applyFont="1" applyFill="1" applyBorder="1" applyAlignment="1">
      <alignment horizontal="center" vertical="top" wrapText="1"/>
    </xf>
    <xf numFmtId="0" fontId="14" fillId="2" borderId="9" xfId="0" applyFont="1" applyFill="1" applyBorder="1" applyAlignment="1">
      <alignment horizontal="center" vertical="top"/>
    </xf>
    <xf numFmtId="0" fontId="14" fillId="2" borderId="9" xfId="0" applyFont="1" applyFill="1" applyBorder="1" applyAlignment="1">
      <alignment horizontal="left" vertical="top"/>
    </xf>
    <xf numFmtId="0" fontId="11" fillId="2" borderId="0" xfId="0" applyFont="1" applyFill="1" applyAlignment="1">
      <alignment vertical="top"/>
    </xf>
    <xf numFmtId="1" fontId="7" fillId="2" borderId="9" xfId="0" applyNumberFormat="1" applyFont="1" applyFill="1" applyBorder="1" applyAlignment="1">
      <alignment horizontal="center"/>
    </xf>
    <xf numFmtId="1" fontId="7" fillId="2" borderId="9" xfId="0" applyNumberFormat="1" applyFont="1" applyFill="1" applyBorder="1" applyAlignment="1">
      <alignment horizontal="center" vertical="top"/>
    </xf>
    <xf numFmtId="1" fontId="14" fillId="2" borderId="9" xfId="0" applyNumberFormat="1" applyFont="1" applyFill="1" applyBorder="1" applyAlignment="1">
      <alignment horizontal="center"/>
    </xf>
    <xf numFmtId="0" fontId="11" fillId="2" borderId="0" xfId="0" applyFont="1" applyFill="1"/>
    <xf numFmtId="0" fontId="7" fillId="2" borderId="9" xfId="0" applyFont="1" applyFill="1" applyBorder="1" applyAlignment="1">
      <alignment vertical="center"/>
    </xf>
    <xf numFmtId="166" fontId="7" fillId="2" borderId="9" xfId="0" applyNumberFormat="1" applyFont="1" applyFill="1" applyBorder="1" applyAlignment="1">
      <alignment horizontal="right" vertical="center"/>
    </xf>
    <xf numFmtId="166" fontId="7" fillId="2" borderId="9" xfId="0" applyNumberFormat="1" applyFont="1" applyFill="1" applyBorder="1" applyAlignment="1">
      <alignment vertical="center"/>
    </xf>
    <xf numFmtId="2" fontId="7" fillId="2" borderId="9" xfId="0" applyNumberFormat="1" applyFont="1" applyFill="1" applyBorder="1" applyAlignment="1">
      <alignment vertical="center"/>
    </xf>
    <xf numFmtId="165" fontId="7" fillId="2" borderId="9" xfId="0" applyNumberFormat="1" applyFont="1" applyFill="1" applyBorder="1" applyAlignment="1">
      <alignment horizontal="right" vertical="center"/>
    </xf>
    <xf numFmtId="0" fontId="7" fillId="2" borderId="9" xfId="0" applyFont="1" applyFill="1" applyBorder="1" applyAlignment="1">
      <alignment horizontal="left" vertical="center"/>
    </xf>
    <xf numFmtId="166" fontId="14" fillId="2" borderId="9" xfId="0" applyNumberFormat="1" applyFont="1" applyFill="1" applyBorder="1" applyAlignment="1">
      <alignment horizontal="right" vertical="center"/>
    </xf>
    <xf numFmtId="166" fontId="14" fillId="2" borderId="9" xfId="0" applyNumberFormat="1" applyFont="1" applyFill="1" applyBorder="1" applyAlignment="1">
      <alignment vertical="center"/>
    </xf>
    <xf numFmtId="0" fontId="11" fillId="2" borderId="0" xfId="0" applyFont="1" applyFill="1" applyAlignment="1">
      <alignment vertical="center"/>
    </xf>
    <xf numFmtId="0" fontId="13" fillId="2" borderId="9" xfId="0" applyFont="1" applyFill="1" applyBorder="1" applyAlignment="1">
      <alignment horizontal="center" vertical="center"/>
    </xf>
    <xf numFmtId="0" fontId="13" fillId="2" borderId="9" xfId="0" applyFont="1" applyFill="1" applyBorder="1" applyAlignment="1">
      <alignment vertical="center"/>
    </xf>
    <xf numFmtId="166" fontId="13" fillId="2" borderId="9" xfId="0" applyNumberFormat="1" applyFont="1" applyFill="1" applyBorder="1" applyAlignment="1">
      <alignment horizontal="right" vertical="center"/>
    </xf>
    <xf numFmtId="166" fontId="13" fillId="2" borderId="9" xfId="0" applyNumberFormat="1" applyFont="1" applyFill="1" applyBorder="1" applyAlignment="1">
      <alignment vertical="center"/>
    </xf>
    <xf numFmtId="2" fontId="13" fillId="2" borderId="9" xfId="0" applyNumberFormat="1" applyFont="1" applyFill="1" applyBorder="1" applyAlignment="1">
      <alignment vertical="center"/>
    </xf>
    <xf numFmtId="2" fontId="0" fillId="2" borderId="9" xfId="0" applyNumberFormat="1" applyFont="1" applyFill="1" applyBorder="1" applyAlignment="1">
      <alignment vertical="center"/>
    </xf>
    <xf numFmtId="165" fontId="13" fillId="2" borderId="9" xfId="0" applyNumberFormat="1" applyFont="1" applyFill="1" applyBorder="1" applyAlignment="1">
      <alignment horizontal="right" vertical="center"/>
    </xf>
    <xf numFmtId="166" fontId="9" fillId="2" borderId="9" xfId="0" applyNumberFormat="1" applyFont="1" applyFill="1" applyBorder="1" applyAlignment="1">
      <alignment horizontal="right" vertical="center"/>
    </xf>
    <xf numFmtId="166" fontId="9" fillId="2" borderId="9" xfId="0" applyNumberFormat="1" applyFont="1" applyFill="1" applyBorder="1" applyAlignment="1">
      <alignment vertical="center"/>
    </xf>
    <xf numFmtId="166" fontId="3" fillId="2" borderId="9" xfId="0" applyNumberFormat="1" applyFont="1" applyFill="1" applyBorder="1" applyAlignment="1">
      <alignment vertical="center"/>
    </xf>
    <xf numFmtId="0" fontId="3" fillId="2" borderId="0" xfId="0" applyFont="1" applyFill="1" applyAlignment="1">
      <alignment vertical="center"/>
    </xf>
    <xf numFmtId="2" fontId="13" fillId="2" borderId="9" xfId="0" applyNumberFormat="1" applyFont="1" applyFill="1" applyBorder="1" applyAlignment="1">
      <alignment horizontal="right" vertical="center"/>
    </xf>
    <xf numFmtId="0" fontId="3" fillId="2" borderId="9" xfId="0" applyFont="1" applyFill="1" applyBorder="1" applyAlignment="1">
      <alignment vertical="center"/>
    </xf>
    <xf numFmtId="0" fontId="13" fillId="2" borderId="9" xfId="0" applyFont="1" applyFill="1" applyBorder="1" applyAlignment="1">
      <alignment vertical="center" wrapText="1"/>
    </xf>
    <xf numFmtId="166" fontId="5" fillId="2" borderId="9" xfId="0" applyNumberFormat="1" applyFont="1" applyFill="1" applyBorder="1" applyAlignment="1">
      <alignment vertical="center"/>
    </xf>
    <xf numFmtId="2" fontId="0" fillId="2" borderId="9" xfId="0" applyNumberFormat="1" applyFont="1" applyFill="1" applyBorder="1" applyAlignment="1">
      <alignment horizontal="right" vertical="center"/>
    </xf>
    <xf numFmtId="166" fontId="3" fillId="2" borderId="9" xfId="0" applyNumberFormat="1" applyFont="1" applyFill="1" applyBorder="1" applyAlignment="1">
      <alignment horizontal="right" vertical="center"/>
    </xf>
    <xf numFmtId="2" fontId="3" fillId="2" borderId="9" xfId="0" applyNumberFormat="1" applyFont="1" applyFill="1" applyBorder="1" applyAlignment="1">
      <alignment horizontal="right" vertical="center"/>
    </xf>
    <xf numFmtId="2" fontId="9" fillId="2" borderId="9" xfId="0" applyNumberFormat="1" applyFont="1" applyFill="1" applyBorder="1" applyAlignment="1">
      <alignment vertical="center"/>
    </xf>
    <xf numFmtId="2" fontId="3" fillId="2" borderId="9" xfId="0" applyNumberFormat="1" applyFont="1" applyFill="1" applyBorder="1" applyAlignment="1">
      <alignment vertical="center"/>
    </xf>
    <xf numFmtId="0" fontId="3" fillId="2" borderId="0" xfId="0" applyFont="1" applyFill="1" applyAlignment="1">
      <alignment horizontal="right" vertical="center"/>
    </xf>
    <xf numFmtId="0" fontId="3" fillId="2" borderId="0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right"/>
    </xf>
    <xf numFmtId="0" fontId="7" fillId="2" borderId="0" xfId="1" applyFont="1" applyFill="1" applyBorder="1" applyAlignment="1">
      <alignment horizontal="center" vertical="top" wrapText="1"/>
    </xf>
    <xf numFmtId="0" fontId="7" fillId="2" borderId="12" xfId="1" applyFont="1" applyFill="1" applyBorder="1" applyAlignment="1">
      <alignment horizontal="left" vertical="center"/>
    </xf>
    <xf numFmtId="0" fontId="7" fillId="2" borderId="12" xfId="1" applyFont="1" applyFill="1" applyBorder="1" applyAlignment="1">
      <alignment horizontal="center" vertical="center"/>
    </xf>
    <xf numFmtId="0" fontId="7" fillId="2" borderId="12" xfId="1" applyFont="1" applyFill="1" applyBorder="1" applyAlignment="1">
      <alignment horizontal="center" vertical="center" wrapText="1"/>
    </xf>
    <xf numFmtId="0" fontId="7" fillId="2" borderId="14" xfId="1" applyFont="1" applyFill="1" applyBorder="1" applyAlignment="1">
      <alignment horizontal="left" vertical="center"/>
    </xf>
    <xf numFmtId="0" fontId="7" fillId="2" borderId="10" xfId="1" applyFont="1" applyFill="1" applyBorder="1" applyAlignment="1">
      <alignment horizontal="left" vertical="center"/>
    </xf>
    <xf numFmtId="0" fontId="13" fillId="2" borderId="11" xfId="1" applyFont="1" applyFill="1" applyBorder="1" applyAlignment="1">
      <alignment horizontal="left" vertical="center"/>
    </xf>
    <xf numFmtId="165" fontId="13" fillId="2" borderId="11" xfId="1" applyNumberFormat="1" applyFont="1" applyFill="1" applyBorder="1" applyAlignment="1">
      <alignment horizontal="right" vertical="center"/>
    </xf>
    <xf numFmtId="0" fontId="13" fillId="2" borderId="11" xfId="1" applyFont="1" applyFill="1" applyBorder="1" applyAlignment="1">
      <alignment horizontal="right" vertical="center"/>
    </xf>
    <xf numFmtId="0" fontId="13" fillId="2" borderId="0" xfId="1" applyFont="1" applyFill="1" applyAlignment="1">
      <alignment vertical="center"/>
    </xf>
    <xf numFmtId="0" fontId="13" fillId="2" borderId="9" xfId="1" applyFont="1" applyFill="1" applyBorder="1" applyAlignment="1">
      <alignment horizontal="left" vertical="center"/>
    </xf>
    <xf numFmtId="0" fontId="13" fillId="2" borderId="9" xfId="1" applyFont="1" applyFill="1" applyBorder="1" applyAlignment="1">
      <alignment horizontal="right" vertical="center"/>
    </xf>
    <xf numFmtId="165" fontId="13" fillId="2" borderId="9" xfId="1" applyNumberFormat="1" applyFont="1" applyFill="1" applyBorder="1" applyAlignment="1">
      <alignment horizontal="right" vertical="center"/>
    </xf>
    <xf numFmtId="165" fontId="7" fillId="2" borderId="12" xfId="1" applyNumberFormat="1" applyFont="1" applyFill="1" applyBorder="1" applyAlignment="1">
      <alignment horizontal="right" vertical="center"/>
    </xf>
    <xf numFmtId="0" fontId="7" fillId="2" borderId="12" xfId="1" applyFont="1" applyFill="1" applyBorder="1" applyAlignment="1">
      <alignment horizontal="right" vertical="center"/>
    </xf>
    <xf numFmtId="165" fontId="35" fillId="2" borderId="12" xfId="1" applyNumberFormat="1" applyFont="1" applyFill="1" applyBorder="1" applyAlignment="1">
      <alignment horizontal="right" vertical="center"/>
    </xf>
    <xf numFmtId="0" fontId="7" fillId="2" borderId="11" xfId="1" applyFont="1" applyFill="1" applyBorder="1" applyAlignment="1">
      <alignment horizontal="left" vertical="center"/>
    </xf>
    <xf numFmtId="165" fontId="7" fillId="2" borderId="6" xfId="1" applyNumberFormat="1" applyFont="1" applyFill="1" applyBorder="1" applyAlignment="1">
      <alignment horizontal="right" vertical="center"/>
    </xf>
    <xf numFmtId="0" fontId="7" fillId="2" borderId="6" xfId="1" applyFont="1" applyFill="1" applyBorder="1" applyAlignment="1">
      <alignment horizontal="right" vertical="center"/>
    </xf>
    <xf numFmtId="0" fontId="7" fillId="2" borderId="9" xfId="1" applyFont="1" applyFill="1" applyBorder="1" applyAlignment="1">
      <alignment horizontal="left" vertical="center"/>
    </xf>
    <xf numFmtId="165" fontId="1" fillId="2" borderId="9" xfId="1" applyNumberFormat="1" applyFont="1" applyFill="1" applyBorder="1" applyAlignment="1">
      <alignment horizontal="right" vertical="center"/>
    </xf>
    <xf numFmtId="0" fontId="29" fillId="2" borderId="0" xfId="1" applyFont="1" applyFill="1" applyBorder="1" applyAlignment="1">
      <alignment horizontal="left"/>
    </xf>
    <xf numFmtId="0" fontId="0" fillId="2" borderId="0" xfId="0" applyFont="1" applyFill="1" applyBorder="1" applyAlignment="1">
      <alignment horizontal="left"/>
    </xf>
    <xf numFmtId="0" fontId="9" fillId="2" borderId="0" xfId="1" applyFont="1" applyFill="1" applyAlignment="1">
      <alignment horizontal="left"/>
    </xf>
    <xf numFmtId="0" fontId="10" fillId="2" borderId="0" xfId="0" applyFont="1" applyFill="1"/>
    <xf numFmtId="0" fontId="0" fillId="2" borderId="5" xfId="0" applyFont="1" applyFill="1" applyBorder="1" applyAlignment="1">
      <alignment horizontal="left"/>
    </xf>
    <xf numFmtId="0" fontId="1" fillId="2" borderId="5" xfId="0" applyFont="1" applyFill="1" applyBorder="1"/>
    <xf numFmtId="0" fontId="0" fillId="2" borderId="5" xfId="0" applyFont="1" applyFill="1" applyBorder="1"/>
    <xf numFmtId="0" fontId="1" fillId="2" borderId="9" xfId="0" applyFont="1" applyFill="1" applyBorder="1" applyAlignment="1">
      <alignment horizontal="left" vertical="top"/>
    </xf>
    <xf numFmtId="0" fontId="1" fillId="2" borderId="11" xfId="0" applyFont="1" applyFill="1" applyBorder="1" applyAlignment="1">
      <alignment horizontal="center" vertical="top" wrapText="1"/>
    </xf>
    <xf numFmtId="0" fontId="1" fillId="2" borderId="7" xfId="0" applyFont="1" applyFill="1" applyBorder="1" applyAlignment="1">
      <alignment horizontal="center" vertical="top" wrapText="1"/>
    </xf>
    <xf numFmtId="0" fontId="0" fillId="2" borderId="1" xfId="0" applyFont="1" applyFill="1" applyBorder="1" applyAlignment="1">
      <alignment horizontal="left" vertical="center"/>
    </xf>
    <xf numFmtId="0" fontId="0" fillId="2" borderId="9" xfId="0" applyFont="1" applyFill="1" applyBorder="1" applyAlignment="1">
      <alignment vertical="top"/>
    </xf>
    <xf numFmtId="0" fontId="0" fillId="2" borderId="9" xfId="0" applyFont="1" applyFill="1" applyBorder="1" applyAlignment="1">
      <alignment horizontal="right" vertical="center" wrapText="1"/>
    </xf>
    <xf numFmtId="0" fontId="0" fillId="2" borderId="0" xfId="0" applyFont="1" applyFill="1" applyAlignment="1">
      <alignment vertical="center"/>
    </xf>
    <xf numFmtId="0" fontId="0" fillId="2" borderId="13" xfId="0" applyFont="1" applyFill="1" applyBorder="1" applyAlignment="1">
      <alignment horizontal="left" vertical="center"/>
    </xf>
    <xf numFmtId="165" fontId="0" fillId="2" borderId="9" xfId="0" applyNumberFormat="1" applyFont="1" applyFill="1" applyBorder="1" applyAlignment="1">
      <alignment horizontal="right" vertical="center" wrapText="1"/>
    </xf>
    <xf numFmtId="0" fontId="0" fillId="2" borderId="4" xfId="0" applyFont="1" applyFill="1" applyBorder="1" applyAlignment="1">
      <alignment horizontal="left" vertical="center"/>
    </xf>
    <xf numFmtId="0" fontId="0" fillId="2" borderId="7" xfId="0" applyFont="1" applyFill="1" applyBorder="1" applyAlignment="1">
      <alignment horizontal="left" vertical="center"/>
    </xf>
    <xf numFmtId="0" fontId="0" fillId="2" borderId="9" xfId="0" applyFont="1" applyFill="1" applyBorder="1" applyAlignment="1">
      <alignment horizontal="right" vertical="center"/>
    </xf>
    <xf numFmtId="165" fontId="0" fillId="2" borderId="9" xfId="0" applyNumberFormat="1" applyFont="1" applyFill="1" applyBorder="1" applyAlignment="1">
      <alignment horizontal="right" vertical="center"/>
    </xf>
    <xf numFmtId="0" fontId="0" fillId="2" borderId="11" xfId="0" applyFont="1" applyFill="1" applyBorder="1" applyAlignment="1">
      <alignment horizontal="left" vertical="center"/>
    </xf>
    <xf numFmtId="0" fontId="0" fillId="2" borderId="12" xfId="0" applyFont="1" applyFill="1" applyBorder="1" applyAlignment="1">
      <alignment horizontal="left" vertical="center"/>
    </xf>
    <xf numFmtId="0" fontId="0" fillId="2" borderId="8" xfId="0" applyFont="1" applyFill="1" applyBorder="1" applyAlignment="1">
      <alignment horizontal="left"/>
    </xf>
    <xf numFmtId="0" fontId="0" fillId="2" borderId="0" xfId="0" applyFont="1" applyFill="1" applyAlignment="1">
      <alignment horizontal="left" vertical="top" indent="1"/>
    </xf>
    <xf numFmtId="0" fontId="24" fillId="2" borderId="8" xfId="0" applyFont="1" applyFill="1" applyBorder="1" applyAlignment="1">
      <alignment horizontal="left"/>
    </xf>
    <xf numFmtId="0" fontId="0" fillId="2" borderId="0" xfId="0" applyFont="1" applyFill="1" applyBorder="1" applyAlignment="1">
      <alignment horizontal="left" wrapText="1"/>
    </xf>
    <xf numFmtId="0" fontId="0" fillId="2" borderId="0" xfId="0" applyFont="1" applyFill="1" applyBorder="1" applyAlignment="1">
      <alignment vertical="top"/>
    </xf>
    <xf numFmtId="0" fontId="0" fillId="2" borderId="0" xfId="0" applyFont="1" applyFill="1" applyBorder="1"/>
    <xf numFmtId="0" fontId="11" fillId="2" borderId="5" xfId="0" applyFont="1" applyFill="1" applyBorder="1" applyAlignment="1">
      <alignment horizontal="left"/>
    </xf>
    <xf numFmtId="0" fontId="11" fillId="2" borderId="5" xfId="0" applyFont="1" applyFill="1" applyBorder="1"/>
    <xf numFmtId="0" fontId="0" fillId="2" borderId="10" xfId="0" applyFont="1" applyFill="1" applyBorder="1" applyAlignment="1">
      <alignment vertical="center"/>
    </xf>
    <xf numFmtId="0" fontId="0" fillId="2" borderId="9" xfId="0" applyFont="1" applyFill="1" applyBorder="1" applyAlignment="1">
      <alignment vertical="center"/>
    </xf>
    <xf numFmtId="0" fontId="1" fillId="2" borderId="9" xfId="0" applyFont="1" applyFill="1" applyBorder="1" applyAlignment="1">
      <alignment vertical="center"/>
    </xf>
    <xf numFmtId="0" fontId="1" fillId="2" borderId="9" xfId="0" applyFont="1" applyFill="1" applyBorder="1" applyAlignment="1">
      <alignment horizontal="right" vertical="center"/>
    </xf>
    <xf numFmtId="0" fontId="0" fillId="2" borderId="1" xfId="0" applyFont="1" applyFill="1" applyBorder="1" applyAlignment="1">
      <alignment horizontal="left"/>
    </xf>
    <xf numFmtId="0" fontId="0" fillId="2" borderId="9" xfId="0" applyFont="1" applyFill="1" applyBorder="1"/>
    <xf numFmtId="0" fontId="0" fillId="2" borderId="1" xfId="0" applyFont="1" applyFill="1" applyBorder="1" applyAlignment="1">
      <alignment horizontal="left" vertical="top"/>
    </xf>
    <xf numFmtId="0" fontId="0" fillId="2" borderId="13" xfId="0" applyFont="1" applyFill="1" applyBorder="1" applyAlignment="1">
      <alignment horizontal="left"/>
    </xf>
    <xf numFmtId="2" fontId="0" fillId="2" borderId="9" xfId="0" applyNumberFormat="1" applyFont="1" applyFill="1" applyBorder="1"/>
    <xf numFmtId="0" fontId="1" fillId="2" borderId="12" xfId="0" applyFont="1" applyFill="1" applyBorder="1" applyAlignment="1">
      <alignment vertical="top"/>
    </xf>
    <xf numFmtId="0" fontId="0" fillId="2" borderId="12" xfId="0" applyFont="1" applyFill="1" applyBorder="1"/>
    <xf numFmtId="0" fontId="1" fillId="2" borderId="12" xfId="0" applyFont="1" applyFill="1" applyBorder="1"/>
    <xf numFmtId="0" fontId="0" fillId="2" borderId="15" xfId="0" applyFont="1" applyFill="1" applyBorder="1" applyAlignment="1">
      <alignment horizontal="left"/>
    </xf>
    <xf numFmtId="0" fontId="0" fillId="2" borderId="14" xfId="0" applyFont="1" applyFill="1" applyBorder="1" applyAlignment="1">
      <alignment vertical="top"/>
    </xf>
    <xf numFmtId="0" fontId="0" fillId="2" borderId="14" xfId="0" applyFont="1" applyFill="1" applyBorder="1"/>
    <xf numFmtId="0" fontId="0" fillId="2" borderId="14" xfId="0" applyFont="1" applyFill="1" applyBorder="1" applyAlignment="1">
      <alignment horizontal="left"/>
    </xf>
    <xf numFmtId="0" fontId="0" fillId="2" borderId="10" xfId="0" applyFont="1" applyFill="1" applyBorder="1" applyAlignment="1">
      <alignment vertical="top"/>
    </xf>
    <xf numFmtId="0" fontId="0" fillId="2" borderId="11" xfId="0" applyFont="1" applyFill="1" applyBorder="1" applyAlignment="1">
      <alignment vertical="top"/>
    </xf>
    <xf numFmtId="0" fontId="0" fillId="2" borderId="11" xfId="0" applyFont="1" applyFill="1" applyBorder="1"/>
    <xf numFmtId="2" fontId="0" fillId="2" borderId="11" xfId="0" applyNumberFormat="1" applyFont="1" applyFill="1" applyBorder="1"/>
    <xf numFmtId="2" fontId="1" fillId="2" borderId="12" xfId="0" applyNumberFormat="1" applyFont="1" applyFill="1" applyBorder="1"/>
    <xf numFmtId="1" fontId="0" fillId="2" borderId="11" xfId="0" applyNumberFormat="1" applyFont="1" applyFill="1" applyBorder="1"/>
    <xf numFmtId="0" fontId="0" fillId="2" borderId="9" xfId="0" applyFont="1" applyFill="1" applyBorder="1" applyAlignment="1">
      <alignment vertical="top" wrapText="1"/>
    </xf>
    <xf numFmtId="1" fontId="0" fillId="2" borderId="9" xfId="0" applyNumberFormat="1" applyFont="1" applyFill="1" applyBorder="1"/>
    <xf numFmtId="0" fontId="0" fillId="2" borderId="4" xfId="0" applyFont="1" applyFill="1" applyBorder="1" applyAlignment="1">
      <alignment horizontal="left"/>
    </xf>
    <xf numFmtId="0" fontId="1" fillId="2" borderId="9" xfId="0" applyFont="1" applyFill="1" applyBorder="1" applyAlignment="1">
      <alignment vertical="top"/>
    </xf>
    <xf numFmtId="1" fontId="1" fillId="2" borderId="9" xfId="0" applyNumberFormat="1" applyFont="1" applyFill="1" applyBorder="1"/>
    <xf numFmtId="0" fontId="9" fillId="2" borderId="0" xfId="1" applyFont="1" applyFill="1" applyBorder="1"/>
    <xf numFmtId="0" fontId="13" fillId="2" borderId="0" xfId="1" applyFont="1" applyFill="1" applyBorder="1"/>
    <xf numFmtId="0" fontId="7" fillId="2" borderId="0" xfId="1" applyFont="1" applyFill="1" applyBorder="1" applyAlignment="1">
      <alignment horizontal="center" vertical="center"/>
    </xf>
    <xf numFmtId="0" fontId="7" fillId="2" borderId="9" xfId="1" applyFont="1" applyFill="1" applyBorder="1" applyAlignment="1">
      <alignment vertical="top" wrapText="1"/>
    </xf>
    <xf numFmtId="0" fontId="7" fillId="2" borderId="9" xfId="1" applyFont="1" applyFill="1" applyBorder="1" applyAlignment="1">
      <alignment vertical="top"/>
    </xf>
    <xf numFmtId="0" fontId="7" fillId="2" borderId="9" xfId="2" quotePrefix="1" applyFont="1" applyFill="1" applyBorder="1" applyAlignment="1">
      <alignment horizontal="center" vertical="top"/>
    </xf>
    <xf numFmtId="14" fontId="7" fillId="2" borderId="9" xfId="2" quotePrefix="1" applyNumberFormat="1" applyFont="1" applyFill="1" applyBorder="1" applyAlignment="1">
      <alignment horizontal="center" vertical="top"/>
    </xf>
    <xf numFmtId="0" fontId="15" fillId="2" borderId="0" xfId="1" applyFont="1" applyFill="1" applyBorder="1" applyAlignment="1">
      <alignment vertical="top"/>
    </xf>
    <xf numFmtId="0" fontId="7" fillId="2" borderId="13" xfId="2" applyFont="1" applyFill="1" applyBorder="1"/>
    <xf numFmtId="0" fontId="7" fillId="2" borderId="13" xfId="1" applyFont="1" applyFill="1" applyBorder="1" applyAlignment="1"/>
    <xf numFmtId="0" fontId="7" fillId="2" borderId="7" xfId="1" applyFont="1" applyFill="1" applyBorder="1" applyAlignment="1"/>
    <xf numFmtId="0" fontId="7" fillId="2" borderId="12" xfId="2" quotePrefix="1" applyFont="1" applyFill="1" applyBorder="1" applyAlignment="1">
      <alignment horizontal="right"/>
    </xf>
    <xf numFmtId="0" fontId="7" fillId="2" borderId="8" xfId="2" quotePrefix="1" applyFont="1" applyFill="1" applyBorder="1" applyAlignment="1">
      <alignment horizontal="right"/>
    </xf>
    <xf numFmtId="0" fontId="7" fillId="2" borderId="3" xfId="2" quotePrefix="1" applyFont="1" applyFill="1" applyBorder="1" applyAlignment="1">
      <alignment horizontal="right"/>
    </xf>
    <xf numFmtId="0" fontId="7" fillId="2" borderId="7" xfId="2" quotePrefix="1" applyFont="1" applyFill="1" applyBorder="1" applyAlignment="1">
      <alignment horizontal="right"/>
    </xf>
    <xf numFmtId="0" fontId="13" fillId="2" borderId="7" xfId="1" applyFont="1" applyFill="1" applyBorder="1"/>
    <xf numFmtId="0" fontId="7" fillId="2" borderId="0" xfId="2" applyFont="1" applyFill="1" applyBorder="1"/>
    <xf numFmtId="0" fontId="7" fillId="2" borderId="7" xfId="2" applyFont="1" applyFill="1" applyBorder="1" applyAlignment="1">
      <alignment horizontal="left" vertical="center"/>
    </xf>
    <xf numFmtId="0" fontId="13" fillId="2" borderId="7" xfId="2" applyFont="1" applyFill="1" applyBorder="1" applyAlignment="1">
      <alignment horizontal="right"/>
    </xf>
    <xf numFmtId="0" fontId="13" fillId="2" borderId="8" xfId="2" applyFont="1" applyFill="1" applyBorder="1" applyAlignment="1">
      <alignment horizontal="right"/>
    </xf>
    <xf numFmtId="0" fontId="13" fillId="2" borderId="13" xfId="1" applyFont="1" applyFill="1" applyBorder="1"/>
    <xf numFmtId="1" fontId="13" fillId="2" borderId="7" xfId="2" applyNumberFormat="1" applyFont="1" applyFill="1" applyBorder="1" applyAlignment="1">
      <alignment horizontal="right"/>
    </xf>
    <xf numFmtId="0" fontId="13" fillId="2" borderId="1" xfId="1" applyFont="1" applyFill="1" applyBorder="1"/>
    <xf numFmtId="0" fontId="7" fillId="2" borderId="1" xfId="2" applyFont="1" applyFill="1" applyBorder="1"/>
    <xf numFmtId="0" fontId="7" fillId="2" borderId="12" xfId="2" applyFont="1" applyFill="1" applyBorder="1" applyAlignment="1">
      <alignment horizontal="left" vertical="center"/>
    </xf>
    <xf numFmtId="0" fontId="13" fillId="2" borderId="12" xfId="2" applyFont="1" applyFill="1" applyBorder="1" applyAlignment="1">
      <alignment horizontal="right"/>
    </xf>
    <xf numFmtId="0" fontId="13" fillId="2" borderId="3" xfId="2" applyFont="1" applyFill="1" applyBorder="1" applyAlignment="1">
      <alignment horizontal="right"/>
    </xf>
    <xf numFmtId="0" fontId="13" fillId="2" borderId="4" xfId="1" applyFont="1" applyFill="1" applyBorder="1"/>
    <xf numFmtId="0" fontId="7" fillId="2" borderId="11" xfId="2" applyFont="1" applyFill="1" applyBorder="1" applyAlignment="1">
      <alignment horizontal="left" vertical="center"/>
    </xf>
    <xf numFmtId="0" fontId="13" fillId="2" borderId="11" xfId="2" applyFont="1" applyFill="1" applyBorder="1" applyAlignment="1">
      <alignment horizontal="right"/>
    </xf>
    <xf numFmtId="1" fontId="13" fillId="2" borderId="11" xfId="2" applyNumberFormat="1" applyFont="1" applyFill="1" applyBorder="1" applyAlignment="1">
      <alignment horizontal="right"/>
    </xf>
    <xf numFmtId="0" fontId="13" fillId="2" borderId="7" xfId="1" applyFont="1" applyFill="1" applyBorder="1" applyAlignment="1">
      <alignment horizontal="right"/>
    </xf>
    <xf numFmtId="0" fontId="13" fillId="2" borderId="12" xfId="1" applyFont="1" applyFill="1" applyBorder="1" applyAlignment="1">
      <alignment horizontal="right"/>
    </xf>
    <xf numFmtId="0" fontId="13" fillId="2" borderId="2" xfId="2" applyFont="1" applyFill="1" applyBorder="1" applyAlignment="1">
      <alignment horizontal="right"/>
    </xf>
    <xf numFmtId="1" fontId="13" fillId="2" borderId="8" xfId="2" applyNumberFormat="1" applyFont="1" applyFill="1" applyBorder="1" applyAlignment="1">
      <alignment horizontal="right"/>
    </xf>
    <xf numFmtId="0" fontId="13" fillId="2" borderId="0" xfId="2" applyFont="1" applyFill="1" applyBorder="1" applyAlignment="1">
      <alignment horizontal="right"/>
    </xf>
    <xf numFmtId="0" fontId="7" fillId="2" borderId="4" xfId="2" applyFont="1" applyFill="1" applyBorder="1"/>
    <xf numFmtId="1" fontId="13" fillId="2" borderId="12" xfId="2" applyNumberFormat="1" applyFont="1" applyFill="1" applyBorder="1" applyAlignment="1">
      <alignment horizontal="right"/>
    </xf>
    <xf numFmtId="1" fontId="13" fillId="2" borderId="3" xfId="2" applyNumberFormat="1" applyFont="1" applyFill="1" applyBorder="1" applyAlignment="1">
      <alignment horizontal="right"/>
    </xf>
    <xf numFmtId="1" fontId="13" fillId="2" borderId="6" xfId="2" applyNumberFormat="1" applyFont="1" applyFill="1" applyBorder="1" applyAlignment="1">
      <alignment horizontal="right"/>
    </xf>
    <xf numFmtId="0" fontId="13" fillId="2" borderId="11" xfId="1" applyFont="1" applyFill="1" applyBorder="1" applyAlignment="1">
      <alignment horizontal="right"/>
    </xf>
    <xf numFmtId="0" fontId="13" fillId="2" borderId="2" xfId="1" applyFont="1" applyFill="1" applyBorder="1" applyAlignment="1">
      <alignment horizontal="right"/>
    </xf>
    <xf numFmtId="0" fontId="13" fillId="2" borderId="0" xfId="1" applyFont="1" applyFill="1" applyBorder="1" applyAlignment="1">
      <alignment horizontal="right"/>
    </xf>
    <xf numFmtId="0" fontId="13" fillId="2" borderId="5" xfId="1" applyFont="1" applyFill="1" applyBorder="1" applyAlignment="1">
      <alignment horizontal="right"/>
    </xf>
    <xf numFmtId="0" fontId="7" fillId="2" borderId="12" xfId="2" applyFont="1" applyFill="1" applyBorder="1"/>
    <xf numFmtId="0" fontId="13" fillId="2" borderId="2" xfId="1" applyFont="1" applyFill="1" applyBorder="1"/>
    <xf numFmtId="1" fontId="7" fillId="2" borderId="12" xfId="2" applyNumberFormat="1" applyFont="1" applyFill="1" applyBorder="1" applyAlignment="1">
      <alignment horizontal="right"/>
    </xf>
    <xf numFmtId="1" fontId="7" fillId="2" borderId="3" xfId="2" applyNumberFormat="1" applyFont="1" applyFill="1" applyBorder="1" applyAlignment="1">
      <alignment horizontal="right"/>
    </xf>
    <xf numFmtId="1" fontId="7" fillId="2" borderId="7" xfId="2" applyNumberFormat="1" applyFont="1" applyFill="1" applyBorder="1" applyAlignment="1">
      <alignment horizontal="right"/>
    </xf>
    <xf numFmtId="1" fontId="7" fillId="2" borderId="8" xfId="2" applyNumberFormat="1" applyFont="1" applyFill="1" applyBorder="1" applyAlignment="1">
      <alignment horizontal="right"/>
    </xf>
    <xf numFmtId="1" fontId="7" fillId="2" borderId="11" xfId="2" applyNumberFormat="1" applyFont="1" applyFill="1" applyBorder="1" applyAlignment="1">
      <alignment horizontal="right"/>
    </xf>
    <xf numFmtId="1" fontId="7" fillId="2" borderId="6" xfId="2" applyNumberFormat="1" applyFont="1" applyFill="1" applyBorder="1" applyAlignment="1">
      <alignment horizontal="right"/>
    </xf>
    <xf numFmtId="1" fontId="13" fillId="2" borderId="0" xfId="2" applyNumberFormat="1" applyFont="1" applyFill="1" applyBorder="1" applyAlignment="1">
      <alignment horizontal="right"/>
    </xf>
    <xf numFmtId="0" fontId="7" fillId="2" borderId="8" xfId="2" applyFont="1" applyFill="1" applyBorder="1"/>
    <xf numFmtId="0" fontId="7" fillId="2" borderId="8" xfId="2" applyFont="1" applyFill="1" applyBorder="1" applyAlignment="1">
      <alignment horizontal="left" vertical="center"/>
    </xf>
    <xf numFmtId="0" fontId="7" fillId="2" borderId="5" xfId="2" applyFont="1" applyFill="1" applyBorder="1"/>
    <xf numFmtId="0" fontId="7" fillId="2" borderId="13" xfId="1" applyFont="1" applyFill="1" applyBorder="1"/>
    <xf numFmtId="0" fontId="7" fillId="2" borderId="7" xfId="2" applyFont="1" applyFill="1" applyBorder="1" applyAlignment="1">
      <alignment horizontal="right" vertical="top"/>
    </xf>
    <xf numFmtId="0" fontId="16" fillId="2" borderId="13" xfId="1" applyFont="1" applyFill="1" applyBorder="1"/>
    <xf numFmtId="0" fontId="13" fillId="2" borderId="0" xfId="2" applyFont="1" applyFill="1" applyBorder="1"/>
    <xf numFmtId="0" fontId="29" fillId="2" borderId="13" xfId="1" applyFont="1" applyFill="1" applyBorder="1"/>
    <xf numFmtId="0" fontId="13" fillId="2" borderId="0" xfId="2" applyFont="1" applyFill="1" applyBorder="1" applyAlignment="1">
      <alignment horizontal="left" vertical="top" wrapText="1"/>
    </xf>
    <xf numFmtId="0" fontId="9" fillId="2" borderId="13" xfId="1" applyFont="1" applyFill="1" applyBorder="1"/>
    <xf numFmtId="0" fontId="1" fillId="2" borderId="0" xfId="0" applyFont="1" applyFill="1" applyBorder="1" applyAlignment="1">
      <alignment horizontal="center" wrapText="1"/>
    </xf>
    <xf numFmtId="0" fontId="1" fillId="2" borderId="0" xfId="0" applyFont="1" applyFill="1" applyBorder="1"/>
    <xf numFmtId="49" fontId="1" fillId="2" borderId="9" xfId="0" applyNumberFormat="1" applyFont="1" applyFill="1" applyBorder="1" applyAlignment="1">
      <alignment horizontal="right" vertical="center"/>
    </xf>
    <xf numFmtId="0" fontId="1" fillId="2" borderId="15" xfId="0" applyFont="1" applyFill="1" applyBorder="1" applyAlignment="1">
      <alignment vertical="center" wrapText="1"/>
    </xf>
    <xf numFmtId="0" fontId="0" fillId="2" borderId="14" xfId="0" applyFont="1" applyFill="1" applyBorder="1" applyAlignment="1">
      <alignment horizontal="left" vertical="top"/>
    </xf>
    <xf numFmtId="0" fontId="11" fillId="2" borderId="14" xfId="0" applyFont="1" applyFill="1" applyBorder="1" applyAlignment="1">
      <alignment vertical="center"/>
    </xf>
    <xf numFmtId="0" fontId="1" fillId="2" borderId="14" xfId="0" applyFont="1" applyFill="1" applyBorder="1" applyAlignment="1">
      <alignment vertical="center" wrapText="1"/>
    </xf>
    <xf numFmtId="0" fontId="0" fillId="2" borderId="10" xfId="0" applyFont="1" applyFill="1" applyBorder="1" applyAlignment="1">
      <alignment horizontal="left" vertical="top"/>
    </xf>
    <xf numFmtId="0" fontId="1" fillId="2" borderId="11" xfId="0" applyFont="1" applyFill="1" applyBorder="1" applyAlignment="1">
      <alignment vertical="top"/>
    </xf>
    <xf numFmtId="0" fontId="11" fillId="2" borderId="11" xfId="0" applyFont="1" applyFill="1" applyBorder="1" applyAlignment="1">
      <alignment vertical="center"/>
    </xf>
    <xf numFmtId="0" fontId="11" fillId="2" borderId="11" xfId="0" applyFont="1" applyFill="1" applyBorder="1" applyAlignment="1">
      <alignment horizontal="right" vertical="center"/>
    </xf>
    <xf numFmtId="0" fontId="11" fillId="2" borderId="9" xfId="0" applyFont="1" applyFill="1" applyBorder="1" applyAlignment="1">
      <alignment vertical="center"/>
    </xf>
    <xf numFmtId="0" fontId="11" fillId="2" borderId="9" xfId="0" applyFont="1" applyFill="1" applyBorder="1" applyAlignment="1">
      <alignment horizontal="right" vertical="center"/>
    </xf>
    <xf numFmtId="0" fontId="5" fillId="2" borderId="9" xfId="0" applyFont="1" applyFill="1" applyBorder="1" applyAlignment="1">
      <alignment vertical="center"/>
    </xf>
    <xf numFmtId="0" fontId="5" fillId="2" borderId="9" xfId="0" applyFont="1" applyFill="1" applyBorder="1" applyAlignment="1">
      <alignment horizontal="right" vertical="center"/>
    </xf>
    <xf numFmtId="0" fontId="0" fillId="2" borderId="0" xfId="0" applyFont="1" applyFill="1" applyAlignment="1">
      <alignment horizontal="left" vertical="top"/>
    </xf>
    <xf numFmtId="0" fontId="24" fillId="2" borderId="0" xfId="0" applyFont="1" applyFill="1" applyAlignment="1">
      <alignment horizontal="left"/>
    </xf>
    <xf numFmtId="0" fontId="0" fillId="2" borderId="0" xfId="0" applyFont="1" applyFill="1" applyAlignment="1">
      <alignment horizontal="right"/>
    </xf>
    <xf numFmtId="0" fontId="3" fillId="2" borderId="0" xfId="0" applyFont="1" applyFill="1" applyAlignment="1">
      <alignment wrapText="1"/>
    </xf>
    <xf numFmtId="0" fontId="3" fillId="2" borderId="0" xfId="0" applyFont="1" applyFill="1" applyAlignment="1">
      <alignment horizontal="left"/>
    </xf>
    <xf numFmtId="0" fontId="4" fillId="2" borderId="0" xfId="5" applyFill="1"/>
    <xf numFmtId="0" fontId="1" fillId="2" borderId="0" xfId="5" applyFont="1" applyFill="1" applyBorder="1" applyAlignment="1">
      <alignment horizontal="center" vertical="top"/>
    </xf>
    <xf numFmtId="0" fontId="1" fillId="2" borderId="5" xfId="5" applyFont="1" applyFill="1" applyBorder="1" applyAlignment="1">
      <alignment horizontal="center" vertical="top"/>
    </xf>
    <xf numFmtId="0" fontId="1" fillId="2" borderId="12" xfId="5" applyFont="1" applyFill="1" applyBorder="1" applyAlignment="1">
      <alignment horizontal="center" vertical="top" wrapText="1"/>
    </xf>
    <xf numFmtId="0" fontId="4" fillId="2" borderId="0" xfId="5" applyFill="1" applyAlignment="1">
      <alignment vertical="top"/>
    </xf>
    <xf numFmtId="0" fontId="4" fillId="2" borderId="9" xfId="5" applyFont="1" applyFill="1" applyBorder="1" applyAlignment="1">
      <alignment horizontal="left" vertical="top"/>
    </xf>
    <xf numFmtId="0" fontId="4" fillId="2" borderId="15" xfId="5" applyFont="1" applyFill="1" applyBorder="1" applyAlignment="1">
      <alignment vertical="top"/>
    </xf>
    <xf numFmtId="0" fontId="4" fillId="2" borderId="9" xfId="5" applyFont="1" applyFill="1" applyBorder="1" applyAlignment="1">
      <alignment horizontal="right" vertical="center"/>
    </xf>
    <xf numFmtId="0" fontId="4" fillId="2" borderId="10" xfId="5" applyFont="1" applyFill="1" applyBorder="1" applyAlignment="1">
      <alignment horizontal="left" vertical="top"/>
    </xf>
    <xf numFmtId="0" fontId="4" fillId="2" borderId="9" xfId="5" applyFont="1" applyFill="1" applyBorder="1" applyAlignment="1">
      <alignment horizontal="left" vertical="top" wrapText="1"/>
    </xf>
    <xf numFmtId="0" fontId="4" fillId="2" borderId="10" xfId="5" applyFont="1" applyFill="1" applyBorder="1" applyAlignment="1">
      <alignment horizontal="left" vertical="top" wrapText="1"/>
    </xf>
    <xf numFmtId="0" fontId="4" fillId="2" borderId="10" xfId="5" applyFont="1" applyFill="1" applyBorder="1" applyAlignment="1">
      <alignment vertical="top"/>
    </xf>
    <xf numFmtId="0" fontId="4" fillId="2" borderId="15" xfId="5" applyFont="1" applyFill="1" applyBorder="1" applyAlignment="1">
      <alignment vertical="top" wrapText="1"/>
    </xf>
    <xf numFmtId="0" fontId="4" fillId="2" borderId="0" xfId="5" applyFill="1" applyAlignment="1">
      <alignment vertical="center"/>
    </xf>
    <xf numFmtId="0" fontId="4" fillId="2" borderId="1" xfId="5" applyFont="1" applyFill="1" applyBorder="1" applyAlignment="1">
      <alignment vertical="top"/>
    </xf>
    <xf numFmtId="0" fontId="6" fillId="2" borderId="0" xfId="5" applyFont="1" applyFill="1" applyBorder="1" applyAlignment="1">
      <alignment horizontal="left" vertical="top"/>
    </xf>
    <xf numFmtId="0" fontId="4" fillId="2" borderId="2" xfId="5" applyFill="1" applyBorder="1" applyAlignment="1">
      <alignment vertical="top"/>
    </xf>
    <xf numFmtId="0" fontId="4" fillId="2" borderId="0" xfId="5" applyFill="1" applyBorder="1" applyAlignment="1">
      <alignment vertical="top"/>
    </xf>
    <xf numFmtId="0" fontId="4" fillId="2" borderId="0" xfId="5" applyFill="1" applyBorder="1" applyAlignment="1">
      <alignment horizontal="right" vertical="top"/>
    </xf>
    <xf numFmtId="0" fontId="0" fillId="2" borderId="0" xfId="5" applyFont="1" applyFill="1" applyAlignment="1">
      <alignment horizontal="left" vertical="top"/>
    </xf>
    <xf numFmtId="0" fontId="25" fillId="2" borderId="0" xfId="5" applyFont="1" applyFill="1" applyBorder="1" applyAlignment="1">
      <alignment horizontal="left" vertical="top"/>
    </xf>
    <xf numFmtId="0" fontId="33" fillId="2" borderId="0" xfId="0" applyFont="1" applyFill="1" applyBorder="1" applyAlignment="1">
      <alignment vertical="center" wrapText="1"/>
    </xf>
    <xf numFmtId="0" fontId="4" fillId="2" borderId="0" xfId="5" applyFont="1" applyFill="1" applyBorder="1" applyAlignment="1">
      <alignment horizontal="right" vertical="center"/>
    </xf>
    <xf numFmtId="0" fontId="0" fillId="2" borderId="0" xfId="5" applyFont="1" applyFill="1" applyBorder="1" applyAlignment="1">
      <alignment vertical="top"/>
    </xf>
    <xf numFmtId="0" fontId="4" fillId="2" borderId="0" xfId="5" applyFill="1" applyAlignment="1">
      <alignment horizontal="left" vertical="top"/>
    </xf>
    <xf numFmtId="0" fontId="4" fillId="2" borderId="0" xfId="5" applyFill="1" applyBorder="1"/>
    <xf numFmtId="0" fontId="1" fillId="2" borderId="0" xfId="5" applyFont="1" applyFill="1" applyBorder="1" applyAlignment="1">
      <alignment horizontal="left" wrapText="1"/>
    </xf>
    <xf numFmtId="0" fontId="1" fillId="2" borderId="0" xfId="5" applyFont="1" applyFill="1" applyBorder="1" applyAlignment="1">
      <alignment horizontal="center"/>
    </xf>
    <xf numFmtId="0" fontId="1" fillId="2" borderId="9" xfId="5" applyFont="1" applyFill="1" applyBorder="1" applyAlignment="1">
      <alignment horizontal="center" vertical="top" wrapText="1"/>
    </xf>
    <xf numFmtId="0" fontId="1" fillId="2" borderId="9" xfId="5" applyFont="1" applyFill="1" applyBorder="1" applyAlignment="1">
      <alignment horizontal="left" vertical="center" wrapText="1"/>
    </xf>
    <xf numFmtId="0" fontId="1" fillId="2" borderId="9" xfId="5" applyFont="1" applyFill="1" applyBorder="1" applyAlignment="1">
      <alignment horizontal="left" vertical="center"/>
    </xf>
    <xf numFmtId="0" fontId="1" fillId="2" borderId="9" xfId="5" applyFont="1" applyFill="1" applyBorder="1" applyAlignment="1">
      <alignment horizontal="right" vertical="center"/>
    </xf>
    <xf numFmtId="0" fontId="4" fillId="2" borderId="9" xfId="5" applyFont="1" applyFill="1" applyBorder="1" applyAlignment="1">
      <alignment horizontal="left" vertical="center" wrapText="1"/>
    </xf>
    <xf numFmtId="0" fontId="4" fillId="2" borderId="9" xfId="5" applyFont="1" applyFill="1" applyBorder="1" applyAlignment="1">
      <alignment horizontal="left" vertical="center"/>
    </xf>
    <xf numFmtId="0" fontId="4" fillId="2" borderId="11" xfId="5" applyFont="1" applyFill="1" applyBorder="1" applyAlignment="1">
      <alignment horizontal="left" vertical="center" wrapText="1"/>
    </xf>
    <xf numFmtId="0" fontId="4" fillId="2" borderId="11" xfId="5" applyFont="1" applyFill="1" applyBorder="1" applyAlignment="1">
      <alignment horizontal="left" vertical="center"/>
    </xf>
    <xf numFmtId="0" fontId="4" fillId="2" borderId="11" xfId="5" applyFont="1" applyFill="1" applyBorder="1" applyAlignment="1">
      <alignment horizontal="right" vertical="center"/>
    </xf>
    <xf numFmtId="0" fontId="4" fillId="2" borderId="9" xfId="5" applyFont="1" applyFill="1" applyBorder="1" applyAlignment="1">
      <alignment vertical="center"/>
    </xf>
    <xf numFmtId="0" fontId="4" fillId="2" borderId="9" xfId="5" applyFont="1" applyFill="1" applyBorder="1" applyAlignment="1">
      <alignment vertical="center" wrapText="1"/>
    </xf>
    <xf numFmtId="0" fontId="4" fillId="2" borderId="12" xfId="5" applyFont="1" applyFill="1" applyBorder="1" applyAlignment="1">
      <alignment horizontal="left" vertical="center" wrapText="1"/>
    </xf>
    <xf numFmtId="0" fontId="4" fillId="2" borderId="12" xfId="5" applyFont="1" applyFill="1" applyBorder="1" applyAlignment="1">
      <alignment horizontal="left" vertical="center"/>
    </xf>
    <xf numFmtId="0" fontId="4" fillId="2" borderId="12" xfId="5" applyFont="1" applyFill="1" applyBorder="1" applyAlignment="1">
      <alignment horizontal="right" vertical="center"/>
    </xf>
    <xf numFmtId="0" fontId="6" fillId="2" borderId="2" xfId="5" applyFont="1" applyFill="1" applyBorder="1" applyAlignment="1">
      <alignment horizontal="left" vertical="top" wrapText="1"/>
    </xf>
    <xf numFmtId="0" fontId="4" fillId="2" borderId="2" xfId="5" applyFill="1" applyBorder="1"/>
    <xf numFmtId="0" fontId="25" fillId="2" borderId="2" xfId="5" applyFont="1" applyFill="1" applyBorder="1" applyAlignment="1">
      <alignment horizontal="left" vertical="top"/>
    </xf>
    <xf numFmtId="0" fontId="0" fillId="2" borderId="0" xfId="5" applyFont="1" applyFill="1" applyBorder="1" applyAlignment="1">
      <alignment horizontal="left" wrapText="1"/>
    </xf>
    <xf numFmtId="0" fontId="0" fillId="2" borderId="0" xfId="5" applyFont="1" applyFill="1" applyBorder="1" applyAlignment="1">
      <alignment horizontal="left"/>
    </xf>
    <xf numFmtId="0" fontId="0" fillId="2" borderId="0" xfId="5" applyFont="1" applyFill="1" applyBorder="1"/>
    <xf numFmtId="0" fontId="0" fillId="2" borderId="0" xfId="5" applyFont="1" applyFill="1" applyBorder="1" applyAlignment="1">
      <alignment horizontal="right"/>
    </xf>
    <xf numFmtId="0" fontId="4" fillId="2" borderId="0" xfId="5" applyFill="1" applyBorder="1" applyAlignment="1">
      <alignment horizontal="left" wrapText="1"/>
    </xf>
    <xf numFmtId="0" fontId="4" fillId="2" borderId="0" xfId="4" applyFont="1" applyFill="1" applyAlignment="1">
      <alignment wrapText="1"/>
    </xf>
    <xf numFmtId="0" fontId="7" fillId="2" borderId="12" xfId="4" applyFont="1" applyFill="1" applyBorder="1" applyAlignment="1">
      <alignment horizontal="center" vertical="top" wrapText="1"/>
    </xf>
    <xf numFmtId="0" fontId="7" fillId="2" borderId="3" xfId="4" applyFont="1" applyFill="1" applyBorder="1" applyAlignment="1">
      <alignment horizontal="center" vertical="top" wrapText="1"/>
    </xf>
    <xf numFmtId="0" fontId="7" fillId="2" borderId="1" xfId="4" applyFont="1" applyFill="1" applyBorder="1" applyAlignment="1">
      <alignment horizontal="center" vertical="top" wrapText="1"/>
    </xf>
    <xf numFmtId="0" fontId="7" fillId="2" borderId="12" xfId="4" applyFont="1" applyFill="1" applyBorder="1" applyAlignment="1">
      <alignment vertical="top" wrapText="1"/>
    </xf>
    <xf numFmtId="0" fontId="7" fillId="2" borderId="3" xfId="4" applyFont="1" applyFill="1" applyBorder="1" applyAlignment="1">
      <alignment vertical="top" wrapText="1"/>
    </xf>
    <xf numFmtId="0" fontId="4" fillId="2" borderId="0" xfId="4" applyFont="1" applyFill="1" applyAlignment="1">
      <alignment vertical="top" wrapText="1"/>
    </xf>
    <xf numFmtId="0" fontId="4" fillId="2" borderId="15" xfId="4" applyFont="1" applyFill="1" applyBorder="1" applyAlignment="1">
      <alignment horizontal="center" vertical="center" wrapText="1"/>
    </xf>
    <xf numFmtId="0" fontId="7" fillId="2" borderId="14" xfId="4" applyFont="1" applyFill="1" applyBorder="1" applyAlignment="1">
      <alignment vertical="top" wrapText="1"/>
    </xf>
    <xf numFmtId="0" fontId="4" fillId="2" borderId="14" xfId="4" applyFont="1" applyFill="1" applyBorder="1" applyAlignment="1">
      <alignment vertical="center" wrapText="1"/>
    </xf>
    <xf numFmtId="0" fontId="4" fillId="2" borderId="14" xfId="4" applyFont="1" applyFill="1" applyBorder="1" applyAlignment="1">
      <alignment horizontal="right" vertical="center" wrapText="1"/>
    </xf>
    <xf numFmtId="0" fontId="7" fillId="2" borderId="10" xfId="4" applyFont="1" applyFill="1" applyBorder="1" applyAlignment="1">
      <alignment vertical="top" wrapText="1"/>
    </xf>
    <xf numFmtId="0" fontId="4" fillId="2" borderId="0" xfId="4" applyFont="1" applyFill="1" applyAlignment="1">
      <alignment vertical="center" wrapText="1"/>
    </xf>
    <xf numFmtId="0" fontId="4" fillId="2" borderId="11" xfId="4" applyFont="1" applyFill="1" applyBorder="1" applyAlignment="1">
      <alignment horizontal="center" vertical="center" wrapText="1"/>
    </xf>
    <xf numFmtId="0" fontId="4" fillId="2" borderId="11" xfId="4" applyFont="1" applyFill="1" applyBorder="1" applyAlignment="1">
      <alignment vertical="top" wrapText="1"/>
    </xf>
    <xf numFmtId="0" fontId="13" fillId="2" borderId="11" xfId="4" quotePrefix="1" applyFont="1" applyFill="1" applyBorder="1" applyAlignment="1">
      <alignment vertical="center" wrapText="1"/>
    </xf>
    <xf numFmtId="0" fontId="13" fillId="2" borderId="11" xfId="0" applyFont="1" applyFill="1" applyBorder="1" applyAlignment="1">
      <alignment horizontal="right" vertical="center"/>
    </xf>
    <xf numFmtId="0" fontId="13" fillId="2" borderId="11" xfId="4" applyNumberFormat="1" applyFont="1" applyFill="1" applyBorder="1" applyAlignment="1" applyProtection="1">
      <alignment horizontal="right" vertical="center" wrapText="1"/>
    </xf>
    <xf numFmtId="0" fontId="13" fillId="2" borderId="11" xfId="4" applyFont="1" applyFill="1" applyBorder="1" applyAlignment="1">
      <alignment horizontal="right" vertical="center" wrapText="1"/>
    </xf>
    <xf numFmtId="0" fontId="4" fillId="2" borderId="9" xfId="4" applyFont="1" applyFill="1" applyBorder="1" applyAlignment="1">
      <alignment horizontal="center" vertical="center" wrapText="1"/>
    </xf>
    <xf numFmtId="0" fontId="4" fillId="2" borderId="9" xfId="4" applyFont="1" applyFill="1" applyBorder="1" applyAlignment="1">
      <alignment vertical="top" wrapText="1"/>
    </xf>
    <xf numFmtId="0" fontId="13" fillId="2" borderId="9" xfId="4" quotePrefix="1" applyFont="1" applyFill="1" applyBorder="1" applyAlignment="1">
      <alignment vertical="center" wrapText="1"/>
    </xf>
    <xf numFmtId="0" fontId="13" fillId="2" borderId="9" xfId="0" applyFont="1" applyFill="1" applyBorder="1" applyAlignment="1">
      <alignment horizontal="right" vertical="center"/>
    </xf>
    <xf numFmtId="0" fontId="13" fillId="2" borderId="9" xfId="4" applyNumberFormat="1" applyFont="1" applyFill="1" applyBorder="1" applyAlignment="1" applyProtection="1">
      <alignment horizontal="right" vertical="center" wrapText="1"/>
    </xf>
    <xf numFmtId="0" fontId="13" fillId="2" borderId="9" xfId="4" applyFont="1" applyFill="1" applyBorder="1" applyAlignment="1">
      <alignment horizontal="right" vertical="center" wrapText="1"/>
    </xf>
    <xf numFmtId="0" fontId="4" fillId="2" borderId="9" xfId="4" applyFont="1" applyFill="1" applyBorder="1" applyAlignment="1">
      <alignment vertical="center" wrapText="1"/>
    </xf>
    <xf numFmtId="0" fontId="4" fillId="2" borderId="12" xfId="4" applyFont="1" applyFill="1" applyBorder="1" applyAlignment="1">
      <alignment horizontal="center" vertical="center" wrapText="1"/>
    </xf>
    <xf numFmtId="0" fontId="4" fillId="2" borderId="12" xfId="4" applyFont="1" applyFill="1" applyBorder="1" applyAlignment="1">
      <alignment vertical="top" wrapText="1"/>
    </xf>
    <xf numFmtId="0" fontId="13" fillId="2" borderId="12" xfId="4" quotePrefix="1" applyFont="1" applyFill="1" applyBorder="1" applyAlignment="1">
      <alignment vertical="center" wrapText="1"/>
    </xf>
    <xf numFmtId="0" fontId="13" fillId="2" borderId="12" xfId="0" applyFont="1" applyFill="1" applyBorder="1" applyAlignment="1">
      <alignment horizontal="right" vertical="center"/>
    </xf>
    <xf numFmtId="0" fontId="13" fillId="2" borderId="12" xfId="4" applyNumberFormat="1" applyFont="1" applyFill="1" applyBorder="1" applyAlignment="1" applyProtection="1">
      <alignment horizontal="right" vertical="center" wrapText="1"/>
    </xf>
    <xf numFmtId="0" fontId="13" fillId="2" borderId="12" xfId="4" applyFont="1" applyFill="1" applyBorder="1" applyAlignment="1">
      <alignment horizontal="right" vertical="center" wrapText="1"/>
    </xf>
    <xf numFmtId="0" fontId="4" fillId="2" borderId="14" xfId="4" quotePrefix="1" applyFont="1" applyFill="1" applyBorder="1" applyAlignment="1">
      <alignment vertical="center" wrapText="1"/>
    </xf>
    <xf numFmtId="0" fontId="13" fillId="2" borderId="14" xfId="0" applyFont="1" applyFill="1" applyBorder="1" applyAlignment="1">
      <alignment horizontal="right" vertical="center"/>
    </xf>
    <xf numFmtId="0" fontId="13" fillId="2" borderId="14" xfId="4" applyFont="1" applyFill="1" applyBorder="1" applyAlignment="1">
      <alignment horizontal="right" vertical="center" wrapText="1"/>
    </xf>
    <xf numFmtId="0" fontId="4" fillId="2" borderId="11" xfId="4" applyFont="1" applyFill="1" applyBorder="1" applyAlignment="1">
      <alignment vertical="center" wrapText="1"/>
    </xf>
    <xf numFmtId="0" fontId="4" fillId="2" borderId="12" xfId="4" applyFont="1" applyFill="1" applyBorder="1" applyAlignment="1">
      <alignment vertical="center" wrapText="1"/>
    </xf>
    <xf numFmtId="0" fontId="13" fillId="2" borderId="11" xfId="0" applyFont="1" applyFill="1" applyBorder="1" applyAlignment="1">
      <alignment horizontal="right"/>
    </xf>
    <xf numFmtId="0" fontId="13" fillId="2" borderId="9" xfId="0" applyFont="1" applyFill="1" applyBorder="1" applyAlignment="1">
      <alignment horizontal="right" vertical="top"/>
    </xf>
    <xf numFmtId="0" fontId="13" fillId="2" borderId="9" xfId="0" applyFont="1" applyFill="1" applyBorder="1" applyAlignment="1">
      <alignment horizontal="right"/>
    </xf>
    <xf numFmtId="0" fontId="0" fillId="2" borderId="0" xfId="4" applyFont="1" applyFill="1" applyAlignment="1">
      <alignment horizontal="left" vertical="top"/>
    </xf>
    <xf numFmtId="0" fontId="4" fillId="2" borderId="0" xfId="4" applyFont="1" applyFill="1" applyBorder="1" applyAlignment="1">
      <alignment horizontal="left" vertical="top" wrapText="1"/>
    </xf>
    <xf numFmtId="0" fontId="4" fillId="2" borderId="0" xfId="4" applyFont="1" applyFill="1" applyBorder="1" applyAlignment="1">
      <alignment vertical="top"/>
    </xf>
    <xf numFmtId="0" fontId="0" fillId="2" borderId="0" xfId="4" applyFont="1" applyFill="1" applyBorder="1" applyAlignment="1">
      <alignment horizontal="left" vertical="top"/>
    </xf>
    <xf numFmtId="49" fontId="9" fillId="2" borderId="0" xfId="4" applyNumberFormat="1" applyFont="1" applyFill="1" applyAlignment="1">
      <alignment vertical="top" wrapText="1"/>
    </xf>
    <xf numFmtId="0" fontId="4" fillId="2" borderId="0" xfId="4" applyFont="1" applyFill="1" applyAlignment="1">
      <alignment horizontal="left" vertical="top" wrapText="1"/>
    </xf>
    <xf numFmtId="0" fontId="4" fillId="2" borderId="0" xfId="4" applyFont="1" applyFill="1" applyAlignment="1">
      <alignment horizontal="center" wrapText="1"/>
    </xf>
    <xf numFmtId="0" fontId="4" fillId="2" borderId="0" xfId="4" applyFont="1" applyFill="1" applyAlignment="1">
      <alignment horizontal="right" wrapText="1"/>
    </xf>
    <xf numFmtId="0" fontId="4" fillId="2" borderId="0" xfId="4" applyFont="1" applyFill="1" applyBorder="1" applyAlignment="1">
      <alignment wrapText="1"/>
    </xf>
    <xf numFmtId="0" fontId="0" fillId="2" borderId="9" xfId="4" applyFont="1" applyFill="1" applyBorder="1" applyAlignment="1">
      <alignment vertical="top" wrapText="1"/>
    </xf>
    <xf numFmtId="0" fontId="7" fillId="2" borderId="9" xfId="6" applyFont="1" applyFill="1" applyBorder="1" applyAlignment="1">
      <alignment horizontal="left" indent="1"/>
    </xf>
    <xf numFmtId="2" fontId="1" fillId="2" borderId="10" xfId="6" applyNumberFormat="1" applyFont="1" applyFill="1" applyBorder="1" applyAlignment="1">
      <alignment horizontal="right"/>
    </xf>
    <xf numFmtId="0" fontId="7" fillId="2" borderId="10" xfId="6" applyFont="1" applyFill="1" applyBorder="1" applyAlignment="1">
      <alignment horizontal="left" indent="1"/>
    </xf>
    <xf numFmtId="0" fontId="5" fillId="2" borderId="0" xfId="0" applyFont="1" applyFill="1" applyAlignment="1">
      <alignment horizontal="center"/>
    </xf>
    <xf numFmtId="0" fontId="5" fillId="2" borderId="5" xfId="3" applyFont="1" applyFill="1" applyBorder="1" applyAlignment="1">
      <alignment horizontal="center" vertical="top" wrapText="1"/>
    </xf>
    <xf numFmtId="0" fontId="1" fillId="2" borderId="11" xfId="3" applyFont="1" applyFill="1" applyBorder="1" applyAlignment="1">
      <alignment horizontal="center" vertical="center" wrapText="1"/>
    </xf>
    <xf numFmtId="0" fontId="1" fillId="2" borderId="9" xfId="3" applyFont="1" applyFill="1" applyBorder="1" applyAlignment="1">
      <alignment horizontal="center" vertical="center" wrapText="1"/>
    </xf>
    <xf numFmtId="0" fontId="1" fillId="2" borderId="12" xfId="3" applyFont="1" applyFill="1" applyBorder="1" applyAlignment="1">
      <alignment horizontal="center" vertical="top" wrapText="1"/>
    </xf>
    <xf numFmtId="0" fontId="1" fillId="2" borderId="11" xfId="3" applyFont="1" applyFill="1" applyBorder="1" applyAlignment="1">
      <alignment horizontal="center" vertical="top" wrapText="1"/>
    </xf>
    <xf numFmtId="0" fontId="1" fillId="2" borderId="11" xfId="3" applyFont="1" applyFill="1" applyBorder="1" applyAlignment="1">
      <alignment horizontal="center" vertical="center"/>
    </xf>
    <xf numFmtId="0" fontId="1" fillId="2" borderId="9" xfId="3" applyFont="1" applyFill="1" applyBorder="1" applyAlignment="1">
      <alignment horizontal="center" vertical="center"/>
    </xf>
    <xf numFmtId="0" fontId="1" fillId="2" borderId="11" xfId="3" applyFont="1" applyFill="1" applyBorder="1" applyAlignment="1">
      <alignment horizontal="center"/>
    </xf>
    <xf numFmtId="0" fontId="14" fillId="2" borderId="0" xfId="4" applyFont="1" applyFill="1" applyBorder="1" applyAlignment="1">
      <alignment horizontal="center" vertical="top" wrapText="1"/>
    </xf>
    <xf numFmtId="0" fontId="5" fillId="2" borderId="5" xfId="4" applyFont="1" applyFill="1" applyBorder="1" applyAlignment="1">
      <alignment horizontal="center" vertical="top" wrapText="1"/>
    </xf>
    <xf numFmtId="0" fontId="0" fillId="2" borderId="0" xfId="4" applyFont="1" applyFill="1" applyAlignment="1">
      <alignment horizontal="left" vertical="top" wrapText="1"/>
    </xf>
    <xf numFmtId="0" fontId="4" fillId="2" borderId="0" xfId="4" applyFont="1" applyFill="1" applyAlignment="1">
      <alignment horizontal="left" vertical="top" wrapText="1"/>
    </xf>
    <xf numFmtId="0" fontId="0" fillId="2" borderId="2" xfId="4" applyFont="1" applyFill="1" applyBorder="1" applyAlignment="1">
      <alignment horizontal="left" vertical="center" wrapText="1"/>
    </xf>
    <xf numFmtId="0" fontId="0" fillId="2" borderId="0" xfId="4" applyFont="1" applyFill="1" applyBorder="1" applyAlignment="1">
      <alignment horizontal="left" vertical="top" wrapText="1"/>
    </xf>
    <xf numFmtId="0" fontId="0" fillId="2" borderId="0" xfId="4" applyFont="1" applyFill="1" applyAlignment="1">
      <alignment horizontal="center" vertical="top" wrapText="1"/>
    </xf>
    <xf numFmtId="0" fontId="5" fillId="2" borderId="0" xfId="5" applyFont="1" applyFill="1" applyBorder="1" applyAlignment="1">
      <alignment horizontal="center"/>
    </xf>
    <xf numFmtId="0" fontId="4" fillId="2" borderId="0" xfId="5" applyFill="1" applyBorder="1" applyAlignment="1">
      <alignment horizontal="right"/>
    </xf>
    <xf numFmtId="0" fontId="1" fillId="2" borderId="9" xfId="5" applyFont="1" applyFill="1" applyBorder="1" applyAlignment="1">
      <alignment horizontal="left" vertical="top"/>
    </xf>
    <xf numFmtId="0" fontId="1" fillId="2" borderId="9" xfId="5" applyFont="1" applyFill="1" applyBorder="1" applyAlignment="1">
      <alignment horizontal="left" vertical="top" wrapText="1"/>
    </xf>
    <xf numFmtId="0" fontId="1" fillId="2" borderId="9" xfId="5" applyFont="1" applyFill="1" applyBorder="1" applyAlignment="1">
      <alignment horizontal="center" vertical="top" wrapText="1"/>
    </xf>
    <xf numFmtId="0" fontId="1" fillId="2" borderId="9" xfId="5" applyFont="1" applyFill="1" applyBorder="1" applyAlignment="1">
      <alignment horizontal="center" vertical="top"/>
    </xf>
    <xf numFmtId="0" fontId="6" fillId="2" borderId="5" xfId="5" applyFont="1" applyFill="1" applyBorder="1" applyAlignment="1">
      <alignment horizontal="right" vertical="top"/>
    </xf>
    <xf numFmtId="0" fontId="1" fillId="2" borderId="12" xfId="5" applyFont="1" applyFill="1" applyBorder="1" applyAlignment="1">
      <alignment horizontal="left" vertical="top"/>
    </xf>
    <xf numFmtId="0" fontId="1" fillId="2" borderId="11" xfId="5" applyFont="1" applyFill="1" applyBorder="1" applyAlignment="1">
      <alignment horizontal="left" vertical="top"/>
    </xf>
    <xf numFmtId="0" fontId="1" fillId="2" borderId="12" xfId="5" applyFont="1" applyFill="1" applyBorder="1" applyAlignment="1">
      <alignment horizontal="center" vertical="top"/>
    </xf>
    <xf numFmtId="0" fontId="1" fillId="2" borderId="11" xfId="5" applyFont="1" applyFill="1" applyBorder="1" applyAlignment="1">
      <alignment horizontal="center" vertical="top"/>
    </xf>
    <xf numFmtId="0" fontId="5" fillId="2" borderId="0" xfId="5" applyFont="1" applyFill="1" applyBorder="1" applyAlignment="1">
      <alignment horizontal="center" vertical="top"/>
    </xf>
    <xf numFmtId="0" fontId="24" fillId="2" borderId="12" xfId="0" applyFont="1" applyFill="1" applyBorder="1" applyAlignment="1">
      <alignment horizontal="left" vertical="center" wrapText="1" indent="2"/>
    </xf>
    <xf numFmtId="0" fontId="0" fillId="2" borderId="7" xfId="0" applyFont="1" applyFill="1" applyBorder="1" applyAlignment="1">
      <alignment horizontal="left" vertical="center" wrapText="1" indent="2"/>
    </xf>
    <xf numFmtId="0" fontId="0" fillId="2" borderId="11" xfId="0" applyFont="1" applyFill="1" applyBorder="1" applyAlignment="1">
      <alignment horizontal="left" vertical="center" wrapText="1" indent="2"/>
    </xf>
    <xf numFmtId="0" fontId="3" fillId="2" borderId="0" xfId="0" applyFont="1" applyFill="1" applyBorder="1" applyAlignment="1">
      <alignment horizontal="right"/>
    </xf>
    <xf numFmtId="0" fontId="5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wrapText="1"/>
    </xf>
    <xf numFmtId="0" fontId="0" fillId="2" borderId="0" xfId="0" applyFont="1" applyFill="1" applyAlignment="1">
      <alignment horizontal="left" vertical="top" wrapText="1"/>
    </xf>
    <xf numFmtId="0" fontId="23" fillId="2" borderId="12" xfId="0" applyFont="1" applyFill="1" applyBorder="1" applyAlignment="1">
      <alignment horizontal="left" vertical="center" wrapText="1"/>
    </xf>
    <xf numFmtId="0" fontId="1" fillId="2" borderId="7" xfId="0" applyFont="1" applyFill="1" applyBorder="1" applyAlignment="1">
      <alignment horizontal="left" vertical="center" wrapText="1"/>
    </xf>
    <xf numFmtId="0" fontId="1" fillId="2" borderId="11" xfId="0" applyFont="1" applyFill="1" applyBorder="1" applyAlignment="1">
      <alignment horizontal="left" vertical="center" wrapText="1"/>
    </xf>
    <xf numFmtId="0" fontId="23" fillId="2" borderId="9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top" wrapText="1"/>
    </xf>
    <xf numFmtId="0" fontId="1" fillId="2" borderId="9" xfId="0" applyFont="1" applyFill="1" applyBorder="1" applyAlignment="1">
      <alignment horizontal="left" vertical="center"/>
    </xf>
    <xf numFmtId="0" fontId="1" fillId="2" borderId="9" xfId="0" applyFont="1" applyFill="1" applyBorder="1" applyAlignment="1">
      <alignment horizontal="left" vertical="top"/>
    </xf>
    <xf numFmtId="0" fontId="1" fillId="2" borderId="12" xfId="0" applyFont="1" applyFill="1" applyBorder="1" applyAlignment="1">
      <alignment horizontal="left" vertical="center" wrapText="1"/>
    </xf>
    <xf numFmtId="0" fontId="0" fillId="2" borderId="12" xfId="0" applyFont="1" applyFill="1" applyBorder="1" applyAlignment="1">
      <alignment horizontal="left" vertical="center" wrapText="1" indent="2"/>
    </xf>
    <xf numFmtId="0" fontId="14" fillId="2" borderId="0" xfId="1" applyFont="1" applyFill="1" applyBorder="1" applyAlignment="1">
      <alignment horizontal="center"/>
    </xf>
    <xf numFmtId="0" fontId="13" fillId="2" borderId="5" xfId="1" applyFont="1" applyFill="1" applyBorder="1" applyAlignment="1">
      <alignment horizontal="right"/>
    </xf>
    <xf numFmtId="0" fontId="14" fillId="2" borderId="0" xfId="1" applyFont="1" applyFill="1" applyBorder="1" applyAlignment="1">
      <alignment horizontal="center" vertical="center"/>
    </xf>
    <xf numFmtId="0" fontId="13" fillId="2" borderId="0" xfId="2" applyFont="1" applyFill="1" applyBorder="1" applyAlignment="1">
      <alignment horizontal="left" vertical="top"/>
    </xf>
    <xf numFmtId="0" fontId="13" fillId="2" borderId="0" xfId="2" applyFont="1" applyFill="1" applyBorder="1" applyAlignment="1">
      <alignment horizontal="left" vertical="top" wrapText="1"/>
    </xf>
    <xf numFmtId="0" fontId="11" fillId="2" borderId="5" xfId="0" applyFont="1" applyFill="1" applyBorder="1" applyAlignment="1">
      <alignment horizontal="right"/>
    </xf>
    <xf numFmtId="0" fontId="5" fillId="2" borderId="0" xfId="0" applyFont="1" applyFill="1" applyBorder="1" applyAlignment="1">
      <alignment horizontal="center" vertical="top" wrapText="1"/>
    </xf>
    <xf numFmtId="0" fontId="6" fillId="2" borderId="0" xfId="0" applyFont="1" applyFill="1" applyBorder="1" applyAlignment="1">
      <alignment horizontal="left" vertical="top" wrapText="1"/>
    </xf>
    <xf numFmtId="0" fontId="6" fillId="2" borderId="2" xfId="0" applyFont="1" applyFill="1" applyBorder="1" applyAlignment="1">
      <alignment horizontal="left" wrapText="1"/>
    </xf>
    <xf numFmtId="0" fontId="1" fillId="2" borderId="13" xfId="0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1" fillId="2" borderId="7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top" wrapText="1"/>
    </xf>
    <xf numFmtId="0" fontId="1" fillId="2" borderId="12" xfId="0" applyFont="1" applyFill="1" applyBorder="1" applyAlignment="1">
      <alignment horizontal="left" vertical="center"/>
    </xf>
    <xf numFmtId="0" fontId="1" fillId="2" borderId="11" xfId="0" applyFont="1" applyFill="1" applyBorder="1" applyAlignment="1">
      <alignment horizontal="left" vertical="center"/>
    </xf>
    <xf numFmtId="0" fontId="1" fillId="2" borderId="15" xfId="0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center"/>
    </xf>
    <xf numFmtId="0" fontId="0" fillId="2" borderId="12" xfId="0" applyFont="1" applyFill="1" applyBorder="1" applyAlignment="1">
      <alignment horizontal="left" wrapText="1"/>
    </xf>
    <xf numFmtId="0" fontId="0" fillId="2" borderId="7" xfId="0" applyFont="1" applyFill="1" applyBorder="1" applyAlignment="1">
      <alignment horizontal="left" wrapText="1"/>
    </xf>
    <xf numFmtId="0" fontId="0" fillId="2" borderId="0" xfId="0" applyFont="1" applyFill="1" applyBorder="1" applyAlignment="1">
      <alignment horizontal="left" wrapText="1"/>
    </xf>
    <xf numFmtId="0" fontId="36" fillId="2" borderId="5" xfId="2" applyFont="1" applyFill="1" applyBorder="1" applyAlignment="1">
      <alignment horizontal="right"/>
    </xf>
    <xf numFmtId="0" fontId="14" fillId="2" borderId="0" xfId="1" applyFont="1" applyFill="1" applyBorder="1" applyAlignment="1">
      <alignment horizontal="center" vertical="top" wrapText="1"/>
    </xf>
    <xf numFmtId="0" fontId="16" fillId="2" borderId="2" xfId="1" applyFont="1" applyFill="1" applyBorder="1" applyAlignment="1">
      <alignment horizontal="left"/>
    </xf>
    <xf numFmtId="0" fontId="7" fillId="2" borderId="15" xfId="1" applyFont="1" applyFill="1" applyBorder="1" applyAlignment="1">
      <alignment horizontal="left" vertical="center"/>
    </xf>
    <xf numFmtId="0" fontId="7" fillId="2" borderId="14" xfId="1" applyFont="1" applyFill="1" applyBorder="1" applyAlignment="1">
      <alignment horizontal="left" vertical="top"/>
    </xf>
    <xf numFmtId="0" fontId="7" fillId="2" borderId="14" xfId="1" applyFont="1" applyFill="1" applyBorder="1" applyAlignment="1">
      <alignment horizontal="left" vertical="center"/>
    </xf>
    <xf numFmtId="0" fontId="13" fillId="2" borderId="5" xfId="1" applyFont="1" applyFill="1" applyBorder="1" applyAlignment="1">
      <alignment horizontal="right" vertical="top" wrapText="1"/>
    </xf>
    <xf numFmtId="0" fontId="16" fillId="2" borderId="2" xfId="1" applyFont="1" applyFill="1" applyBorder="1" applyAlignment="1">
      <alignment horizontal="left" vertical="top" wrapText="1"/>
    </xf>
    <xf numFmtId="0" fontId="29" fillId="2" borderId="0" xfId="1" applyFont="1" applyFill="1" applyBorder="1" applyAlignment="1">
      <alignment horizontal="left" vertical="top" wrapText="1"/>
    </xf>
    <xf numFmtId="0" fontId="9" fillId="2" borderId="5" xfId="0" applyFont="1" applyFill="1" applyBorder="1" applyAlignment="1">
      <alignment horizontal="right"/>
    </xf>
    <xf numFmtId="0" fontId="5" fillId="2" borderId="0" xfId="0" applyFont="1" applyFill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/>
    </xf>
    <xf numFmtId="0" fontId="25" fillId="2" borderId="0" xfId="0" applyFont="1" applyFill="1" applyBorder="1" applyAlignment="1">
      <alignment horizontal="left" vertical="center" wrapText="1"/>
    </xf>
    <xf numFmtId="0" fontId="6" fillId="2" borderId="0" xfId="0" applyFont="1" applyFill="1" applyBorder="1" applyAlignment="1">
      <alignment horizontal="left" vertical="center" wrapText="1"/>
    </xf>
    <xf numFmtId="0" fontId="7" fillId="2" borderId="15" xfId="8" quotePrefix="1" applyFont="1" applyFill="1" applyBorder="1" applyAlignment="1" applyProtection="1">
      <alignment horizontal="left"/>
    </xf>
    <xf numFmtId="0" fontId="7" fillId="2" borderId="14" xfId="8" quotePrefix="1" applyFont="1" applyFill="1" applyBorder="1" applyAlignment="1" applyProtection="1">
      <alignment horizontal="left"/>
    </xf>
    <xf numFmtId="0" fontId="7" fillId="2" borderId="10" xfId="8" quotePrefix="1" applyFont="1" applyFill="1" applyBorder="1" applyAlignment="1" applyProtection="1">
      <alignment horizontal="left"/>
    </xf>
    <xf numFmtId="0" fontId="7" fillId="2" borderId="15" xfId="8" applyFont="1" applyFill="1" applyBorder="1" applyAlignment="1" applyProtection="1">
      <alignment horizontal="left"/>
    </xf>
    <xf numFmtId="0" fontId="7" fillId="2" borderId="14" xfId="8" applyFont="1" applyFill="1" applyBorder="1" applyAlignment="1" applyProtection="1">
      <alignment horizontal="left"/>
    </xf>
    <xf numFmtId="0" fontId="7" fillId="2" borderId="10" xfId="8" applyFont="1" applyFill="1" applyBorder="1" applyAlignment="1" applyProtection="1">
      <alignment horizontal="left"/>
    </xf>
    <xf numFmtId="0" fontId="7" fillId="2" borderId="9" xfId="8" applyFont="1" applyFill="1" applyBorder="1" applyAlignment="1" applyProtection="1">
      <alignment horizontal="left"/>
    </xf>
    <xf numFmtId="165" fontId="7" fillId="2" borderId="9" xfId="8" applyNumberFormat="1" applyFont="1" applyFill="1" applyBorder="1" applyAlignment="1" applyProtection="1">
      <alignment horizontal="left"/>
    </xf>
    <xf numFmtId="0" fontId="7" fillId="2" borderId="9" xfId="8" applyFont="1" applyFill="1" applyBorder="1" applyAlignment="1" applyProtection="1">
      <alignment horizontal="left" vertical="top" wrapText="1"/>
    </xf>
    <xf numFmtId="0" fontId="9" fillId="2" borderId="0" xfId="1" applyFont="1" applyFill="1" applyBorder="1" applyAlignment="1">
      <alignment horizontal="left" wrapText="1"/>
    </xf>
    <xf numFmtId="0" fontId="7" fillId="2" borderId="7" xfId="1" applyFont="1" applyFill="1" applyBorder="1" applyAlignment="1">
      <alignment horizontal="center" vertical="top"/>
    </xf>
    <xf numFmtId="0" fontId="7" fillId="2" borderId="11" xfId="1" applyFont="1" applyFill="1" applyBorder="1" applyAlignment="1">
      <alignment horizontal="center" vertical="top"/>
    </xf>
    <xf numFmtId="0" fontId="7" fillId="2" borderId="7" xfId="1" applyFont="1" applyFill="1" applyBorder="1" applyAlignment="1">
      <alignment horizontal="center" vertical="top" wrapText="1"/>
    </xf>
    <xf numFmtId="0" fontId="7" fillId="2" borderId="11" xfId="1" applyFont="1" applyFill="1" applyBorder="1" applyAlignment="1">
      <alignment horizontal="center" vertical="top" wrapText="1"/>
    </xf>
    <xf numFmtId="0" fontId="7" fillId="2" borderId="13" xfId="1" applyFont="1" applyFill="1" applyBorder="1" applyAlignment="1">
      <alignment horizontal="center" vertical="top" wrapText="1"/>
    </xf>
    <xf numFmtId="0" fontId="7" fillId="2" borderId="8" xfId="1" applyFont="1" applyFill="1" applyBorder="1" applyAlignment="1">
      <alignment horizontal="center" vertical="top" wrapText="1"/>
    </xf>
    <xf numFmtId="0" fontId="7" fillId="2" borderId="15" xfId="1" applyFont="1" applyFill="1" applyBorder="1" applyAlignment="1">
      <alignment horizontal="center" vertical="center" wrapText="1"/>
    </xf>
    <xf numFmtId="0" fontId="7" fillId="2" borderId="1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>
      <alignment horizontal="center" vertical="center" wrapText="1"/>
    </xf>
    <xf numFmtId="17" fontId="9" fillId="2" borderId="5" xfId="1" applyNumberFormat="1" applyFont="1" applyFill="1" applyBorder="1" applyAlignment="1">
      <alignment horizontal="right"/>
    </xf>
    <xf numFmtId="0" fontId="7" fillId="2" borderId="12" xfId="1" applyFont="1" applyFill="1" applyBorder="1" applyAlignment="1">
      <alignment horizontal="center" vertical="top" wrapText="1"/>
    </xf>
    <xf numFmtId="0" fontId="9" fillId="2" borderId="0" xfId="1" applyFont="1" applyFill="1" applyAlignment="1">
      <alignment horizontal="center" vertical="top" wrapText="1"/>
    </xf>
    <xf numFmtId="0" fontId="5" fillId="2" borderId="0" xfId="6" applyFont="1" applyFill="1" applyAlignment="1">
      <alignment horizontal="center"/>
    </xf>
    <xf numFmtId="0" fontId="14" fillId="2" borderId="0" xfId="6" applyFont="1" applyFill="1" applyBorder="1" applyAlignment="1">
      <alignment horizontal="center" vertical="top" wrapText="1"/>
    </xf>
    <xf numFmtId="0" fontId="1" fillId="2" borderId="5" xfId="6" applyFont="1" applyFill="1" applyBorder="1" applyAlignment="1">
      <alignment horizontal="right"/>
    </xf>
    <xf numFmtId="0" fontId="1" fillId="2" borderId="5" xfId="6" applyFont="1" applyFill="1" applyBorder="1" applyAlignment="1">
      <alignment horizontal="center"/>
    </xf>
    <xf numFmtId="0" fontId="7" fillId="2" borderId="14" xfId="6" applyFont="1" applyFill="1" applyBorder="1" applyAlignment="1">
      <alignment horizontal="center" vertical="top" wrapText="1"/>
    </xf>
    <xf numFmtId="0" fontId="7" fillId="2" borderId="14" xfId="6" applyFont="1" applyFill="1" applyBorder="1" applyAlignment="1">
      <alignment horizontal="center" vertical="top"/>
    </xf>
    <xf numFmtId="0" fontId="7" fillId="2" borderId="10" xfId="6" applyFont="1" applyFill="1" applyBorder="1" applyAlignment="1">
      <alignment horizontal="center" vertical="top"/>
    </xf>
    <xf numFmtId="0" fontId="7" fillId="2" borderId="3" xfId="6" applyFont="1" applyFill="1" applyBorder="1" applyAlignment="1">
      <alignment horizontal="center" vertical="top" wrapText="1"/>
    </xf>
    <xf numFmtId="0" fontId="7" fillId="2" borderId="8" xfId="6" applyFont="1" applyFill="1" applyBorder="1" applyAlignment="1">
      <alignment horizontal="center" vertical="top" wrapText="1"/>
    </xf>
    <xf numFmtId="0" fontId="7" fillId="2" borderId="12" xfId="6" applyFont="1" applyFill="1" applyBorder="1" applyAlignment="1">
      <alignment horizontal="center" vertical="top" wrapText="1"/>
    </xf>
    <xf numFmtId="0" fontId="7" fillId="2" borderId="7" xfId="6" applyFont="1" applyFill="1" applyBorder="1" applyAlignment="1">
      <alignment horizontal="center" vertical="top" wrapText="1"/>
    </xf>
    <xf numFmtId="0" fontId="7" fillId="2" borderId="1" xfId="6" applyFont="1" applyFill="1" applyBorder="1" applyAlignment="1">
      <alignment horizontal="center" vertical="top" wrapText="1"/>
    </xf>
    <xf numFmtId="0" fontId="7" fillId="2" borderId="13" xfId="6" applyFont="1" applyFill="1" applyBorder="1" applyAlignment="1">
      <alignment horizontal="center" vertical="top" wrapText="1"/>
    </xf>
    <xf numFmtId="0" fontId="4" fillId="2" borderId="5" xfId="6" applyFont="1" applyFill="1" applyBorder="1" applyAlignment="1">
      <alignment horizontal="right"/>
    </xf>
    <xf numFmtId="0" fontId="14" fillId="2" borderId="0" xfId="6" applyFont="1" applyFill="1" applyBorder="1" applyAlignment="1">
      <alignment horizontal="center" vertical="center" wrapText="1"/>
    </xf>
    <xf numFmtId="0" fontId="1" fillId="2" borderId="11" xfId="6" applyFont="1" applyFill="1" applyBorder="1" applyAlignment="1">
      <alignment horizontal="center" vertical="center" wrapText="1"/>
    </xf>
    <xf numFmtId="0" fontId="4" fillId="2" borderId="0" xfId="6" applyFont="1" applyFill="1" applyAlignment="1">
      <alignment horizontal="left" vertical="center" wrapText="1"/>
    </xf>
    <xf numFmtId="0" fontId="4" fillId="2" borderId="0" xfId="6" applyFont="1" applyFill="1" applyAlignment="1">
      <alignment horizontal="left" vertical="top" wrapText="1"/>
    </xf>
    <xf numFmtId="0" fontId="1" fillId="2" borderId="9" xfId="6" applyFont="1" applyFill="1" applyBorder="1" applyAlignment="1">
      <alignment horizontal="center" vertical="center" wrapText="1"/>
    </xf>
    <xf numFmtId="0" fontId="7" fillId="2" borderId="11" xfId="6" applyFont="1" applyFill="1" applyBorder="1" applyAlignment="1">
      <alignment horizontal="center" vertical="center" wrapText="1"/>
    </xf>
    <xf numFmtId="0" fontId="7" fillId="2" borderId="9" xfId="6" applyFont="1" applyFill="1" applyBorder="1" applyAlignment="1">
      <alignment horizontal="center" vertical="top" wrapText="1"/>
    </xf>
    <xf numFmtId="0" fontId="1" fillId="2" borderId="7" xfId="6" applyFont="1" applyFill="1" applyBorder="1" applyAlignment="1">
      <alignment horizontal="center" vertical="center" wrapText="1"/>
    </xf>
    <xf numFmtId="0" fontId="32" fillId="2" borderId="0" xfId="0" applyFont="1" applyFill="1" applyBorder="1" applyAlignment="1">
      <alignment horizontal="left" vertical="center" wrapText="1"/>
    </xf>
    <xf numFmtId="0" fontId="0" fillId="2" borderId="2" xfId="0" applyFont="1" applyFill="1" applyBorder="1" applyAlignment="1">
      <alignment horizontal="left" vertical="center" wrapText="1"/>
    </xf>
    <xf numFmtId="0" fontId="7" fillId="2" borderId="5" xfId="6" applyFont="1" applyFill="1" applyBorder="1" applyAlignment="1">
      <alignment horizontal="right"/>
    </xf>
    <xf numFmtId="0" fontId="9" fillId="2" borderId="0" xfId="6" applyFont="1" applyFill="1" applyBorder="1" applyAlignment="1">
      <alignment horizontal="left"/>
    </xf>
    <xf numFmtId="0" fontId="9" fillId="2" borderId="0" xfId="6" applyFont="1" applyFill="1" applyBorder="1" applyAlignment="1">
      <alignment horizontal="left" vertical="top" indent="1"/>
    </xf>
    <xf numFmtId="0" fontId="7" fillId="2" borderId="9" xfId="6" applyFont="1" applyFill="1" applyBorder="1" applyAlignment="1">
      <alignment horizontal="center" vertical="center"/>
    </xf>
    <xf numFmtId="0" fontId="7" fillId="2" borderId="11" xfId="6" applyFont="1" applyFill="1" applyBorder="1" applyAlignment="1">
      <alignment horizontal="center" vertical="top" wrapText="1"/>
    </xf>
    <xf numFmtId="0" fontId="1" fillId="2" borderId="9" xfId="6" applyFont="1" applyFill="1" applyBorder="1" applyAlignment="1">
      <alignment horizontal="center" vertical="top" wrapText="1"/>
    </xf>
    <xf numFmtId="0" fontId="1" fillId="2" borderId="11" xfId="6" applyFont="1" applyFill="1" applyBorder="1" applyAlignment="1">
      <alignment horizontal="center" vertical="top" wrapText="1"/>
    </xf>
    <xf numFmtId="0" fontId="1" fillId="2" borderId="7" xfId="6" applyFont="1" applyFill="1" applyBorder="1" applyAlignment="1">
      <alignment horizontal="center" vertical="top" wrapText="1"/>
    </xf>
    <xf numFmtId="0" fontId="1" fillId="2" borderId="12" xfId="6" applyFont="1" applyFill="1" applyBorder="1" applyAlignment="1">
      <alignment horizontal="center" vertical="top" wrapText="1"/>
    </xf>
  </cellXfs>
  <cellStyles count="11">
    <cellStyle name="Comma" xfId="7" builtinId="3"/>
    <cellStyle name="Normal" xfId="0" builtinId="0"/>
    <cellStyle name="Normal 2" xfId="1"/>
    <cellStyle name="Normal 3" xfId="2"/>
    <cellStyle name="Normal 4" xfId="6"/>
    <cellStyle name="Normal 4 2" xfId="10"/>
    <cellStyle name="Normal 5" xfId="3"/>
    <cellStyle name="Normal 6" xfId="4"/>
    <cellStyle name="Normal 7" xfId="5"/>
    <cellStyle name="Normal_TABLE-1 2" xfId="9"/>
    <cellStyle name="Normal_TABLE-3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8"/>
  <sheetViews>
    <sheetView view="pageBreakPreview" zoomScale="85" zoomScaleNormal="115" zoomScaleSheetLayoutView="85" workbookViewId="0">
      <selection activeCell="Q14" sqref="Q14"/>
    </sheetView>
  </sheetViews>
  <sheetFormatPr defaultRowHeight="15" x14ac:dyDescent="0.25"/>
  <cols>
    <col min="1" max="1" width="5.7109375" style="19" customWidth="1"/>
    <col min="2" max="2" width="18.140625" style="17" customWidth="1"/>
    <col min="3" max="3" width="15.140625" style="1" bestFit="1" customWidth="1"/>
    <col min="4" max="4" width="11.140625" style="1" customWidth="1"/>
    <col min="5" max="5" width="12.140625" style="1" customWidth="1"/>
    <col min="6" max="6" width="12.42578125" style="1" customWidth="1"/>
    <col min="7" max="12" width="11.7109375" style="1" bestFit="1" customWidth="1"/>
    <col min="13" max="13" width="23" style="1" customWidth="1"/>
    <col min="14" max="16384" width="9.140625" style="1"/>
  </cols>
  <sheetData>
    <row r="1" spans="1:13" ht="18.75" customHeight="1" x14ac:dyDescent="0.25">
      <c r="A1" s="503" t="s">
        <v>1154</v>
      </c>
      <c r="B1" s="503"/>
      <c r="C1" s="503"/>
      <c r="D1" s="503"/>
      <c r="E1" s="503"/>
      <c r="F1" s="503"/>
      <c r="G1" s="503"/>
      <c r="H1" s="503"/>
      <c r="I1" s="503"/>
      <c r="J1" s="503"/>
      <c r="K1" s="503"/>
      <c r="L1" s="503"/>
      <c r="M1" s="503"/>
    </row>
    <row r="2" spans="1:13" ht="18.75" customHeight="1" x14ac:dyDescent="0.25">
      <c r="A2" s="504" t="s">
        <v>1155</v>
      </c>
      <c r="B2" s="504"/>
      <c r="C2" s="504"/>
      <c r="D2" s="504"/>
      <c r="E2" s="504"/>
      <c r="F2" s="504"/>
      <c r="G2" s="504"/>
      <c r="H2" s="504"/>
      <c r="I2" s="504"/>
      <c r="J2" s="504"/>
      <c r="K2" s="504"/>
      <c r="L2" s="504"/>
      <c r="M2" s="504"/>
    </row>
    <row r="3" spans="1:13" ht="15" customHeight="1" x14ac:dyDescent="0.25">
      <c r="A3" s="507" t="s">
        <v>733</v>
      </c>
      <c r="B3" s="505" t="s">
        <v>70</v>
      </c>
      <c r="C3" s="509" t="s">
        <v>759</v>
      </c>
      <c r="D3" s="511" t="s">
        <v>346</v>
      </c>
      <c r="E3" s="511"/>
      <c r="F3" s="511"/>
      <c r="G3" s="511" t="s">
        <v>73</v>
      </c>
      <c r="H3" s="511"/>
      <c r="I3" s="511"/>
      <c r="J3" s="511" t="s">
        <v>72</v>
      </c>
      <c r="K3" s="511"/>
      <c r="L3" s="511"/>
      <c r="M3" s="505" t="s">
        <v>1156</v>
      </c>
    </row>
    <row r="4" spans="1:13" ht="45" customHeight="1" x14ac:dyDescent="0.25">
      <c r="A4" s="508"/>
      <c r="B4" s="506"/>
      <c r="C4" s="510"/>
      <c r="D4" s="2" t="s">
        <v>552</v>
      </c>
      <c r="E4" s="2" t="s">
        <v>550</v>
      </c>
      <c r="F4" s="2" t="s">
        <v>551</v>
      </c>
      <c r="G4" s="2" t="s">
        <v>552</v>
      </c>
      <c r="H4" s="2" t="s">
        <v>550</v>
      </c>
      <c r="I4" s="2" t="s">
        <v>551</v>
      </c>
      <c r="J4" s="2" t="s">
        <v>552</v>
      </c>
      <c r="K4" s="3" t="s">
        <v>550</v>
      </c>
      <c r="L4" s="2" t="s">
        <v>551</v>
      </c>
      <c r="M4" s="506"/>
    </row>
    <row r="5" spans="1:13" ht="21" customHeight="1" x14ac:dyDescent="0.25">
      <c r="A5" s="4">
        <v>1</v>
      </c>
      <c r="B5" s="5" t="s">
        <v>186</v>
      </c>
      <c r="C5" s="6" t="s">
        <v>347</v>
      </c>
      <c r="D5" s="7">
        <v>0</v>
      </c>
      <c r="E5" s="7">
        <v>18450</v>
      </c>
      <c r="F5" s="7">
        <v>18450</v>
      </c>
      <c r="G5" s="7" t="s">
        <v>47</v>
      </c>
      <c r="H5" s="8">
        <v>18450</v>
      </c>
      <c r="I5" s="8">
        <v>18450</v>
      </c>
      <c r="J5" s="7">
        <v>0</v>
      </c>
      <c r="K5" s="8">
        <v>28201</v>
      </c>
      <c r="L5" s="8">
        <v>28201</v>
      </c>
      <c r="M5" s="5" t="s">
        <v>783</v>
      </c>
    </row>
    <row r="6" spans="1:13" ht="21" customHeight="1" x14ac:dyDescent="0.25">
      <c r="A6" s="4">
        <v>2</v>
      </c>
      <c r="B6" s="5" t="s">
        <v>348</v>
      </c>
      <c r="C6" s="6"/>
      <c r="D6" s="7"/>
      <c r="E6" s="7"/>
      <c r="F6" s="7"/>
      <c r="G6" s="7"/>
      <c r="H6" s="8"/>
      <c r="I6" s="8"/>
      <c r="J6" s="7"/>
      <c r="K6" s="8"/>
      <c r="L6" s="8"/>
      <c r="M6" s="5" t="s">
        <v>784</v>
      </c>
    </row>
    <row r="7" spans="1:13" ht="21" customHeight="1" x14ac:dyDescent="0.25">
      <c r="A7" s="4"/>
      <c r="B7" s="9" t="s">
        <v>81</v>
      </c>
      <c r="C7" s="10" t="s">
        <v>183</v>
      </c>
      <c r="D7" s="7">
        <v>0</v>
      </c>
      <c r="E7" s="7">
        <v>10588</v>
      </c>
      <c r="F7" s="7">
        <v>10588</v>
      </c>
      <c r="G7" s="7" t="s">
        <v>47</v>
      </c>
      <c r="H7" s="8">
        <v>10588</v>
      </c>
      <c r="I7" s="8">
        <v>10588</v>
      </c>
      <c r="J7" s="7">
        <v>0</v>
      </c>
      <c r="K7" s="8">
        <v>10588</v>
      </c>
      <c r="L7" s="8">
        <v>10588</v>
      </c>
      <c r="M7" s="9" t="s">
        <v>785</v>
      </c>
    </row>
    <row r="8" spans="1:13" ht="21" customHeight="1" x14ac:dyDescent="0.25">
      <c r="A8" s="4"/>
      <c r="B8" s="11" t="s">
        <v>82</v>
      </c>
      <c r="C8" s="10" t="s">
        <v>183</v>
      </c>
      <c r="D8" s="7">
        <v>0</v>
      </c>
      <c r="E8" s="7">
        <v>174</v>
      </c>
      <c r="F8" s="7">
        <v>174</v>
      </c>
      <c r="G8" s="7" t="s">
        <v>47</v>
      </c>
      <c r="H8" s="7">
        <v>174</v>
      </c>
      <c r="I8" s="7">
        <v>174</v>
      </c>
      <c r="J8" s="7">
        <v>0</v>
      </c>
      <c r="K8" s="7">
        <v>174</v>
      </c>
      <c r="L8" s="7">
        <v>174</v>
      </c>
      <c r="M8" s="11" t="s">
        <v>786</v>
      </c>
    </row>
    <row r="9" spans="1:13" ht="21" customHeight="1" x14ac:dyDescent="0.25">
      <c r="A9" s="4">
        <v>3</v>
      </c>
      <c r="B9" s="5" t="s">
        <v>74</v>
      </c>
      <c r="C9" s="10" t="s">
        <v>183</v>
      </c>
      <c r="D9" s="7">
        <v>6145575</v>
      </c>
      <c r="E9" s="7">
        <v>20719133</v>
      </c>
      <c r="F9" s="7">
        <v>26864708</v>
      </c>
      <c r="G9" s="8">
        <v>2090216</v>
      </c>
      <c r="H9" s="8">
        <v>22138530</v>
      </c>
      <c r="I9" s="8">
        <v>24228746</v>
      </c>
      <c r="J9" s="8">
        <v>29395</v>
      </c>
      <c r="K9" s="8">
        <v>24016082</v>
      </c>
      <c r="L9" s="8">
        <v>24045477</v>
      </c>
      <c r="M9" s="5" t="s">
        <v>787</v>
      </c>
    </row>
    <row r="10" spans="1:13" ht="21" customHeight="1" x14ac:dyDescent="0.25">
      <c r="A10" s="4">
        <v>4</v>
      </c>
      <c r="B10" s="5" t="s">
        <v>75</v>
      </c>
      <c r="C10" s="10" t="s">
        <v>183</v>
      </c>
      <c r="D10" s="7">
        <v>6040544</v>
      </c>
      <c r="E10" s="7">
        <v>15695817</v>
      </c>
      <c r="F10" s="7">
        <v>21736361</v>
      </c>
      <c r="G10" s="8">
        <v>2510841</v>
      </c>
      <c r="H10" s="8">
        <v>19655762</v>
      </c>
      <c r="I10" s="8">
        <v>22166603</v>
      </c>
      <c r="J10" s="8">
        <v>24633</v>
      </c>
      <c r="K10" s="8">
        <v>22922751</v>
      </c>
      <c r="L10" s="8">
        <v>22947384</v>
      </c>
      <c r="M10" s="5" t="s">
        <v>788</v>
      </c>
    </row>
    <row r="11" spans="1:13" ht="21" customHeight="1" x14ac:dyDescent="0.25">
      <c r="A11" s="4">
        <v>5</v>
      </c>
      <c r="B11" s="5" t="s">
        <v>193</v>
      </c>
      <c r="C11" s="10" t="s">
        <v>183</v>
      </c>
      <c r="D11" s="7">
        <v>32529793</v>
      </c>
      <c r="E11" s="7">
        <v>46761403</v>
      </c>
      <c r="F11" s="7">
        <v>79291196</v>
      </c>
      <c r="G11" s="8">
        <v>16777842</v>
      </c>
      <c r="H11" s="8">
        <v>66615662</v>
      </c>
      <c r="I11" s="8">
        <v>83393504</v>
      </c>
      <c r="J11" s="8">
        <v>49493621</v>
      </c>
      <c r="K11" s="8">
        <v>85249716</v>
      </c>
      <c r="L11" s="8">
        <v>134743337</v>
      </c>
      <c r="M11" s="5" t="s">
        <v>789</v>
      </c>
    </row>
    <row r="12" spans="1:13" ht="21" customHeight="1" x14ac:dyDescent="0.25">
      <c r="A12" s="4">
        <v>6</v>
      </c>
      <c r="B12" s="5" t="s">
        <v>76</v>
      </c>
      <c r="C12" s="10" t="s">
        <v>183</v>
      </c>
      <c r="D12" s="7">
        <v>34312780</v>
      </c>
      <c r="E12" s="7">
        <v>39890567</v>
      </c>
      <c r="F12" s="7">
        <v>74203347</v>
      </c>
      <c r="G12" s="8">
        <v>31584128</v>
      </c>
      <c r="H12" s="8">
        <v>41149746</v>
      </c>
      <c r="I12" s="8">
        <v>72733874</v>
      </c>
      <c r="J12" s="8">
        <v>51346825</v>
      </c>
      <c r="K12" s="8">
        <v>35323825</v>
      </c>
      <c r="L12" s="8">
        <v>86670650</v>
      </c>
      <c r="M12" s="5" t="s">
        <v>790</v>
      </c>
    </row>
    <row r="13" spans="1:13" ht="21" customHeight="1" x14ac:dyDescent="0.25">
      <c r="A13" s="4">
        <v>7</v>
      </c>
      <c r="B13" s="5" t="s">
        <v>77</v>
      </c>
      <c r="C13" s="6" t="s">
        <v>347</v>
      </c>
      <c r="D13" s="7">
        <v>899384</v>
      </c>
      <c r="E13" s="7">
        <v>2390432</v>
      </c>
      <c r="F13" s="7">
        <v>3289817</v>
      </c>
      <c r="G13" s="8">
        <v>592938</v>
      </c>
      <c r="H13" s="8">
        <v>2886682</v>
      </c>
      <c r="I13" s="8">
        <v>3479620</v>
      </c>
      <c r="J13" s="8">
        <v>656422</v>
      </c>
      <c r="K13" s="8">
        <v>3240442</v>
      </c>
      <c r="L13" s="8">
        <v>3896864</v>
      </c>
      <c r="M13" s="5" t="s">
        <v>791</v>
      </c>
    </row>
    <row r="14" spans="1:13" ht="21" customHeight="1" x14ac:dyDescent="0.25">
      <c r="A14" s="4">
        <v>8</v>
      </c>
      <c r="B14" s="5" t="s">
        <v>194</v>
      </c>
      <c r="C14" s="10" t="s">
        <v>183</v>
      </c>
      <c r="D14" s="7">
        <v>25060508</v>
      </c>
      <c r="E14" s="7">
        <v>505512898</v>
      </c>
      <c r="F14" s="7">
        <v>530573406</v>
      </c>
      <c r="G14" s="8">
        <v>25060508</v>
      </c>
      <c r="H14" s="8">
        <v>543306838</v>
      </c>
      <c r="I14" s="8">
        <v>568367346</v>
      </c>
      <c r="J14" s="8">
        <v>14585633</v>
      </c>
      <c r="K14" s="8">
        <v>568302781</v>
      </c>
      <c r="L14" s="8">
        <v>582888414</v>
      </c>
      <c r="M14" s="5" t="s">
        <v>792</v>
      </c>
    </row>
    <row r="15" spans="1:13" ht="21" customHeight="1" x14ac:dyDescent="0.25">
      <c r="A15" s="4">
        <v>9</v>
      </c>
      <c r="B15" s="5" t="s">
        <v>349</v>
      </c>
      <c r="C15" s="10" t="s">
        <v>183</v>
      </c>
      <c r="D15" s="7">
        <v>0</v>
      </c>
      <c r="E15" s="7">
        <v>74204</v>
      </c>
      <c r="F15" s="7">
        <v>74204</v>
      </c>
      <c r="G15" s="7" t="s">
        <v>47</v>
      </c>
      <c r="H15" s="8">
        <v>74204</v>
      </c>
      <c r="I15" s="8">
        <v>74204</v>
      </c>
      <c r="J15" s="7">
        <v>0</v>
      </c>
      <c r="K15" s="8">
        <v>74204</v>
      </c>
      <c r="L15" s="8">
        <v>74204</v>
      </c>
      <c r="M15" s="5" t="s">
        <v>793</v>
      </c>
    </row>
    <row r="16" spans="1:13" ht="21" customHeight="1" x14ac:dyDescent="0.25">
      <c r="A16" s="4">
        <v>10</v>
      </c>
      <c r="B16" s="5" t="s">
        <v>78</v>
      </c>
      <c r="C16" s="10" t="s">
        <v>183</v>
      </c>
      <c r="D16" s="7">
        <v>6742030</v>
      </c>
      <c r="E16" s="7">
        <v>15831937</v>
      </c>
      <c r="F16" s="7">
        <v>22573967</v>
      </c>
      <c r="G16" s="8">
        <v>2664338</v>
      </c>
      <c r="H16" s="8">
        <v>18281110</v>
      </c>
      <c r="I16" s="8">
        <v>20945448</v>
      </c>
      <c r="J16" s="8">
        <v>3448867</v>
      </c>
      <c r="K16" s="8">
        <v>19555082</v>
      </c>
      <c r="L16" s="8">
        <v>23003949</v>
      </c>
      <c r="M16" s="5" t="s">
        <v>794</v>
      </c>
    </row>
    <row r="17" spans="1:13" ht="21" customHeight="1" x14ac:dyDescent="0.25">
      <c r="A17" s="4">
        <v>11</v>
      </c>
      <c r="B17" s="5" t="s">
        <v>79</v>
      </c>
      <c r="C17" s="6" t="s">
        <v>347</v>
      </c>
      <c r="D17" s="7"/>
      <c r="E17" s="7"/>
      <c r="F17" s="7"/>
      <c r="G17" s="8">
        <v>4332</v>
      </c>
      <c r="H17" s="7">
        <v>585</v>
      </c>
      <c r="I17" s="8">
        <v>4917</v>
      </c>
      <c r="J17" s="8">
        <v>5064</v>
      </c>
      <c r="K17" s="8">
        <v>1687</v>
      </c>
      <c r="L17" s="8">
        <v>6751</v>
      </c>
      <c r="M17" s="5" t="s">
        <v>795</v>
      </c>
    </row>
    <row r="18" spans="1:13" ht="21" customHeight="1" x14ac:dyDescent="0.25">
      <c r="A18" s="4">
        <v>12</v>
      </c>
      <c r="B18" s="5" t="s">
        <v>350</v>
      </c>
      <c r="C18" s="6" t="s">
        <v>347</v>
      </c>
      <c r="D18" s="7">
        <v>222121</v>
      </c>
      <c r="E18" s="7">
        <v>2373540</v>
      </c>
      <c r="F18" s="7">
        <v>2595661</v>
      </c>
      <c r="G18" s="8">
        <v>177158</v>
      </c>
      <c r="H18" s="8">
        <v>2528049</v>
      </c>
      <c r="I18" s="8">
        <v>2705207</v>
      </c>
      <c r="J18" s="8">
        <v>229469</v>
      </c>
      <c r="K18" s="8">
        <v>2711777</v>
      </c>
      <c r="L18" s="8">
        <v>2941247</v>
      </c>
      <c r="M18" s="5" t="s">
        <v>796</v>
      </c>
    </row>
    <row r="19" spans="1:13" ht="21" customHeight="1" x14ac:dyDescent="0.25">
      <c r="A19" s="4">
        <v>13</v>
      </c>
      <c r="B19" s="5" t="s">
        <v>80</v>
      </c>
      <c r="C19" s="6" t="s">
        <v>347</v>
      </c>
      <c r="D19" s="7">
        <v>66128</v>
      </c>
      <c r="E19" s="7">
        <v>146935</v>
      </c>
      <c r="F19" s="7">
        <v>213063</v>
      </c>
      <c r="G19" s="8">
        <v>53970</v>
      </c>
      <c r="H19" s="8">
        <v>149376</v>
      </c>
      <c r="I19" s="8">
        <v>203346</v>
      </c>
      <c r="J19" s="8">
        <v>102210</v>
      </c>
      <c r="K19" s="8">
        <v>241806</v>
      </c>
      <c r="L19" s="8">
        <v>344016</v>
      </c>
      <c r="M19" s="5" t="s">
        <v>797</v>
      </c>
    </row>
    <row r="20" spans="1:13" ht="21" customHeight="1" x14ac:dyDescent="0.25">
      <c r="A20" s="4">
        <v>14</v>
      </c>
      <c r="B20" s="5" t="s">
        <v>351</v>
      </c>
      <c r="C20" s="10" t="s">
        <v>352</v>
      </c>
      <c r="D20" s="7">
        <v>0</v>
      </c>
      <c r="E20" s="7">
        <v>44.91</v>
      </c>
      <c r="F20" s="7">
        <v>44.91</v>
      </c>
      <c r="G20" s="7" t="s">
        <v>47</v>
      </c>
      <c r="H20" s="7">
        <v>44.91</v>
      </c>
      <c r="I20" s="7">
        <v>44.91</v>
      </c>
      <c r="J20" s="7">
        <v>0</v>
      </c>
      <c r="K20" s="7">
        <v>45</v>
      </c>
      <c r="L20" s="7">
        <v>45</v>
      </c>
      <c r="M20" s="5" t="s">
        <v>798</v>
      </c>
    </row>
    <row r="21" spans="1:13" ht="21" customHeight="1" x14ac:dyDescent="0.25">
      <c r="A21" s="4">
        <v>15</v>
      </c>
      <c r="B21" s="5" t="s">
        <v>353</v>
      </c>
      <c r="C21" s="10"/>
      <c r="D21" s="7"/>
      <c r="E21" s="7"/>
      <c r="F21" s="7"/>
      <c r="G21" s="7"/>
      <c r="H21" s="7"/>
      <c r="I21" s="7"/>
      <c r="J21" s="7"/>
      <c r="K21" s="7"/>
      <c r="L21" s="7"/>
      <c r="M21" s="5" t="s">
        <v>799</v>
      </c>
    </row>
    <row r="22" spans="1:13" ht="21" customHeight="1" x14ac:dyDescent="0.25">
      <c r="A22" s="4"/>
      <c r="B22" s="9" t="s">
        <v>81</v>
      </c>
      <c r="C22" s="6" t="s">
        <v>354</v>
      </c>
      <c r="D22" s="7">
        <v>369493</v>
      </c>
      <c r="E22" s="7">
        <v>1024934</v>
      </c>
      <c r="F22" s="7">
        <v>1394427</v>
      </c>
      <c r="G22" s="8">
        <v>394372</v>
      </c>
      <c r="H22" s="8">
        <v>1164086</v>
      </c>
      <c r="I22" s="8">
        <v>1558458</v>
      </c>
      <c r="J22" s="8">
        <v>207767</v>
      </c>
      <c r="K22" s="8">
        <v>1303730</v>
      </c>
      <c r="L22" s="8">
        <v>1511498</v>
      </c>
      <c r="M22" s="9" t="s">
        <v>800</v>
      </c>
    </row>
    <row r="23" spans="1:13" ht="21" customHeight="1" x14ac:dyDescent="0.25">
      <c r="A23" s="4"/>
      <c r="B23" s="11" t="s">
        <v>82</v>
      </c>
      <c r="C23" s="6" t="s">
        <v>354</v>
      </c>
      <c r="D23" s="7">
        <v>4383.97</v>
      </c>
      <c r="E23" s="7">
        <v>7033.75</v>
      </c>
      <c r="F23" s="7">
        <v>11417.72</v>
      </c>
      <c r="G23" s="12">
        <v>4768.33</v>
      </c>
      <c r="H23" s="12">
        <v>7518.34</v>
      </c>
      <c r="I23" s="12">
        <v>12286.67</v>
      </c>
      <c r="J23" s="12">
        <v>2734.62</v>
      </c>
      <c r="K23" s="12">
        <v>9423.5300000000007</v>
      </c>
      <c r="L23" s="12">
        <v>12158.15</v>
      </c>
      <c r="M23" s="11" t="s">
        <v>786</v>
      </c>
    </row>
    <row r="24" spans="1:13" ht="21" customHeight="1" x14ac:dyDescent="0.25">
      <c r="A24" s="4">
        <v>16</v>
      </c>
      <c r="B24" s="5" t="s">
        <v>83</v>
      </c>
      <c r="C24" s="10" t="s">
        <v>183</v>
      </c>
      <c r="D24" s="7">
        <v>605</v>
      </c>
      <c r="E24" s="7">
        <v>83190</v>
      </c>
      <c r="F24" s="7">
        <v>83795</v>
      </c>
      <c r="G24" s="7">
        <v>597</v>
      </c>
      <c r="H24" s="8">
        <v>740194</v>
      </c>
      <c r="I24" s="8">
        <v>740792</v>
      </c>
      <c r="J24" s="7">
        <v>200</v>
      </c>
      <c r="K24" s="8">
        <v>293497</v>
      </c>
      <c r="L24" s="8">
        <v>293697</v>
      </c>
      <c r="M24" s="5" t="s">
        <v>801</v>
      </c>
    </row>
    <row r="25" spans="1:13" ht="21" customHeight="1" x14ac:dyDescent="0.25">
      <c r="A25" s="4">
        <v>17</v>
      </c>
      <c r="B25" s="5" t="s">
        <v>84</v>
      </c>
      <c r="C25" s="10" t="s">
        <v>355</v>
      </c>
      <c r="D25" s="7">
        <v>1205577</v>
      </c>
      <c r="E25" s="7">
        <v>3376336</v>
      </c>
      <c r="F25" s="7">
        <v>4581913</v>
      </c>
      <c r="G25" s="8">
        <v>1045318</v>
      </c>
      <c r="H25" s="8">
        <v>30876432</v>
      </c>
      <c r="I25" s="8">
        <v>31921750</v>
      </c>
      <c r="J25" s="8">
        <v>959659</v>
      </c>
      <c r="K25" s="8">
        <v>30876432</v>
      </c>
      <c r="L25" s="8">
        <v>31836091</v>
      </c>
      <c r="M25" s="5" t="s">
        <v>802</v>
      </c>
    </row>
    <row r="26" spans="1:13" ht="21" customHeight="1" x14ac:dyDescent="0.25">
      <c r="A26" s="4">
        <v>18</v>
      </c>
      <c r="B26" s="5" t="s">
        <v>85</v>
      </c>
      <c r="C26" s="10" t="s">
        <v>183</v>
      </c>
      <c r="D26" s="7">
        <v>3125032</v>
      </c>
      <c r="E26" s="7">
        <v>2212361</v>
      </c>
      <c r="F26" s="7">
        <v>5337393</v>
      </c>
      <c r="G26" s="8">
        <v>2859674</v>
      </c>
      <c r="H26" s="8">
        <v>3125144</v>
      </c>
      <c r="I26" s="8">
        <v>5984818</v>
      </c>
      <c r="J26" s="8">
        <v>7882434</v>
      </c>
      <c r="K26" s="8">
        <v>2310817</v>
      </c>
      <c r="L26" s="8">
        <v>10193251</v>
      </c>
      <c r="M26" s="5" t="s">
        <v>803</v>
      </c>
    </row>
    <row r="27" spans="1:13" ht="21" customHeight="1" x14ac:dyDescent="0.25">
      <c r="A27" s="4">
        <v>19</v>
      </c>
      <c r="B27" s="5" t="s">
        <v>214</v>
      </c>
      <c r="C27" s="6" t="s">
        <v>347</v>
      </c>
      <c r="D27" s="7">
        <v>634</v>
      </c>
      <c r="E27" s="7">
        <v>2251</v>
      </c>
      <c r="F27" s="7">
        <v>2885</v>
      </c>
      <c r="G27" s="7" t="s">
        <v>47</v>
      </c>
      <c r="H27" s="8">
        <v>2885</v>
      </c>
      <c r="I27" s="8">
        <v>2885</v>
      </c>
      <c r="J27" s="7">
        <v>0</v>
      </c>
      <c r="K27" s="8">
        <v>2885</v>
      </c>
      <c r="L27" s="8">
        <v>2885</v>
      </c>
      <c r="M27" s="5" t="s">
        <v>804</v>
      </c>
    </row>
    <row r="28" spans="1:13" ht="21" customHeight="1" x14ac:dyDescent="0.25">
      <c r="A28" s="4">
        <v>20</v>
      </c>
      <c r="B28" s="5" t="s">
        <v>86</v>
      </c>
      <c r="C28" s="6" t="s">
        <v>347</v>
      </c>
      <c r="D28" s="7">
        <v>985156</v>
      </c>
      <c r="E28" s="7">
        <v>6547952</v>
      </c>
      <c r="F28" s="7">
        <v>7533108</v>
      </c>
      <c r="G28" s="8">
        <v>738185</v>
      </c>
      <c r="H28" s="8">
        <v>6992372</v>
      </c>
      <c r="I28" s="8">
        <v>7730557</v>
      </c>
      <c r="J28" s="8">
        <v>677884</v>
      </c>
      <c r="K28" s="8">
        <v>7737007</v>
      </c>
      <c r="L28" s="8">
        <v>8414891</v>
      </c>
      <c r="M28" s="5" t="s">
        <v>805</v>
      </c>
    </row>
    <row r="29" spans="1:13" ht="21" customHeight="1" x14ac:dyDescent="0.25">
      <c r="A29" s="4">
        <v>21</v>
      </c>
      <c r="B29" s="5" t="s">
        <v>87</v>
      </c>
      <c r="C29" s="6" t="s">
        <v>347</v>
      </c>
      <c r="D29" s="7">
        <v>128074</v>
      </c>
      <c r="E29" s="7">
        <v>39855</v>
      </c>
      <c r="F29" s="7">
        <v>167929</v>
      </c>
      <c r="G29" s="8">
        <v>17137</v>
      </c>
      <c r="H29" s="8">
        <v>168232</v>
      </c>
      <c r="I29" s="8">
        <v>185369</v>
      </c>
      <c r="J29" s="8">
        <v>12768</v>
      </c>
      <c r="K29" s="8">
        <v>175049</v>
      </c>
      <c r="L29" s="8">
        <v>187818</v>
      </c>
      <c r="M29" s="5" t="s">
        <v>806</v>
      </c>
    </row>
    <row r="30" spans="1:13" ht="21" customHeight="1" x14ac:dyDescent="0.25">
      <c r="A30" s="4">
        <v>22</v>
      </c>
      <c r="B30" s="5" t="s">
        <v>88</v>
      </c>
      <c r="C30" s="10" t="s">
        <v>109</v>
      </c>
      <c r="D30" s="7"/>
      <c r="E30" s="7"/>
      <c r="F30" s="7"/>
      <c r="G30" s="7" t="s">
        <v>356</v>
      </c>
      <c r="H30" s="7" t="s">
        <v>356</v>
      </c>
      <c r="I30" s="7" t="s">
        <v>356</v>
      </c>
      <c r="J30" s="7">
        <v>0</v>
      </c>
      <c r="K30" s="8">
        <v>55869</v>
      </c>
      <c r="L30" s="8">
        <v>55869</v>
      </c>
      <c r="M30" s="5" t="s">
        <v>807</v>
      </c>
    </row>
    <row r="31" spans="1:13" ht="21" customHeight="1" x14ac:dyDescent="0.25">
      <c r="A31" s="4">
        <v>23</v>
      </c>
      <c r="B31" s="5" t="s">
        <v>89</v>
      </c>
      <c r="C31" s="10" t="s">
        <v>183</v>
      </c>
      <c r="D31" s="7">
        <v>38049836</v>
      </c>
      <c r="E31" s="7">
        <v>52731827</v>
      </c>
      <c r="F31" s="7">
        <v>90781663</v>
      </c>
      <c r="G31" s="8">
        <v>44503240</v>
      </c>
      <c r="H31" s="8">
        <v>87832212</v>
      </c>
      <c r="I31" s="8">
        <v>132335452</v>
      </c>
      <c r="J31" s="8">
        <v>319841612</v>
      </c>
      <c r="K31" s="8">
        <v>313725741</v>
      </c>
      <c r="L31" s="8">
        <v>633567353</v>
      </c>
      <c r="M31" s="5" t="s">
        <v>808</v>
      </c>
    </row>
    <row r="32" spans="1:13" ht="21" customHeight="1" x14ac:dyDescent="0.25">
      <c r="A32" s="4">
        <v>24</v>
      </c>
      <c r="B32" s="5" t="s">
        <v>219</v>
      </c>
      <c r="C32" s="6" t="s">
        <v>347</v>
      </c>
      <c r="D32" s="7">
        <v>59301</v>
      </c>
      <c r="E32" s="7">
        <v>645462</v>
      </c>
      <c r="F32" s="7">
        <v>704763</v>
      </c>
      <c r="G32" s="8">
        <v>30104</v>
      </c>
      <c r="H32" s="8">
        <v>683415</v>
      </c>
      <c r="I32" s="8">
        <v>713519</v>
      </c>
      <c r="J32" s="8">
        <v>27037</v>
      </c>
      <c r="K32" s="8">
        <v>695791</v>
      </c>
      <c r="L32" s="8">
        <v>722829</v>
      </c>
      <c r="M32" s="5" t="s">
        <v>809</v>
      </c>
    </row>
    <row r="33" spans="1:13" ht="21" customHeight="1" x14ac:dyDescent="0.25">
      <c r="A33" s="4">
        <v>25</v>
      </c>
      <c r="B33" s="5" t="s">
        <v>357</v>
      </c>
      <c r="C33" s="10" t="s">
        <v>183</v>
      </c>
      <c r="D33" s="7">
        <v>9213831</v>
      </c>
      <c r="E33" s="7">
        <v>10951838</v>
      </c>
      <c r="F33" s="7">
        <v>20165669</v>
      </c>
      <c r="G33" s="8">
        <v>4712316</v>
      </c>
      <c r="H33" s="8">
        <v>13501588</v>
      </c>
      <c r="I33" s="8">
        <v>18213904</v>
      </c>
      <c r="J33" s="8">
        <v>288684</v>
      </c>
      <c r="K33" s="8">
        <v>17893423</v>
      </c>
      <c r="L33" s="8">
        <v>18182107</v>
      </c>
      <c r="M33" s="5" t="s">
        <v>810</v>
      </c>
    </row>
    <row r="34" spans="1:13" ht="21" customHeight="1" x14ac:dyDescent="0.25">
      <c r="A34" s="4">
        <v>26</v>
      </c>
      <c r="B34" s="5" t="s">
        <v>358</v>
      </c>
      <c r="C34" s="10" t="s">
        <v>183</v>
      </c>
      <c r="D34" s="7">
        <v>58200</v>
      </c>
      <c r="E34" s="7">
        <v>256593879</v>
      </c>
      <c r="F34" s="7">
        <v>256652079</v>
      </c>
      <c r="G34" s="8">
        <v>58200</v>
      </c>
      <c r="H34" s="8">
        <v>256593879</v>
      </c>
      <c r="I34" s="8">
        <v>256652079</v>
      </c>
      <c r="J34" s="8">
        <v>3941000</v>
      </c>
      <c r="K34" s="8">
        <v>257437959</v>
      </c>
      <c r="L34" s="8">
        <v>261378959</v>
      </c>
      <c r="M34" s="5" t="s">
        <v>811</v>
      </c>
    </row>
    <row r="35" spans="1:13" ht="21" customHeight="1" x14ac:dyDescent="0.25">
      <c r="A35" s="4">
        <v>27</v>
      </c>
      <c r="B35" s="5" t="s">
        <v>91</v>
      </c>
      <c r="C35" s="10" t="s">
        <v>183</v>
      </c>
      <c r="D35" s="7">
        <v>20975605</v>
      </c>
      <c r="E35" s="7">
        <v>36680028</v>
      </c>
      <c r="F35" s="7">
        <v>57655633</v>
      </c>
      <c r="G35" s="8">
        <v>19324793</v>
      </c>
      <c r="H35" s="8">
        <v>37638032</v>
      </c>
      <c r="I35" s="8">
        <v>56962824</v>
      </c>
      <c r="J35" s="8">
        <v>12783856</v>
      </c>
      <c r="K35" s="8">
        <v>43377166</v>
      </c>
      <c r="L35" s="8">
        <v>56161022</v>
      </c>
      <c r="M35" s="5" t="s">
        <v>812</v>
      </c>
    </row>
    <row r="36" spans="1:13" ht="21" customHeight="1" x14ac:dyDescent="0.25">
      <c r="A36" s="4">
        <v>28</v>
      </c>
      <c r="B36" s="5" t="s">
        <v>92</v>
      </c>
      <c r="C36" s="10"/>
      <c r="D36" s="7"/>
      <c r="E36" s="7"/>
      <c r="F36" s="7"/>
      <c r="G36" s="8"/>
      <c r="H36" s="8"/>
      <c r="I36" s="8"/>
      <c r="J36" s="8"/>
      <c r="K36" s="8"/>
      <c r="L36" s="8"/>
      <c r="M36" s="5" t="s">
        <v>813</v>
      </c>
    </row>
    <row r="37" spans="1:13" ht="21" customHeight="1" x14ac:dyDescent="0.25">
      <c r="A37" s="4"/>
      <c r="B37" s="9" t="s">
        <v>93</v>
      </c>
      <c r="C37" s="10" t="s">
        <v>359</v>
      </c>
      <c r="D37" s="7">
        <v>19253951</v>
      </c>
      <c r="E37" s="7">
        <v>371035286</v>
      </c>
      <c r="F37" s="7">
        <v>390289237</v>
      </c>
      <c r="G37" s="8">
        <v>24124537</v>
      </c>
      <c r="H37" s="8">
        <v>469570375</v>
      </c>
      <c r="I37" s="8">
        <v>493694912</v>
      </c>
      <c r="J37" s="8">
        <v>17228174</v>
      </c>
      <c r="K37" s="8">
        <v>484611458</v>
      </c>
      <c r="L37" s="8">
        <v>501839632</v>
      </c>
      <c r="M37" s="9" t="s">
        <v>814</v>
      </c>
    </row>
    <row r="38" spans="1:13" ht="21" customHeight="1" x14ac:dyDescent="0.25">
      <c r="A38" s="4"/>
      <c r="B38" s="11" t="s">
        <v>94</v>
      </c>
      <c r="C38" s="10" t="s">
        <v>359</v>
      </c>
      <c r="D38" s="7">
        <v>85.12</v>
      </c>
      <c r="E38" s="7">
        <v>405.69</v>
      </c>
      <c r="F38" s="7">
        <v>490.81</v>
      </c>
      <c r="G38" s="7">
        <v>110.54</v>
      </c>
      <c r="H38" s="7">
        <v>549.29999999999995</v>
      </c>
      <c r="I38" s="7">
        <v>659.84</v>
      </c>
      <c r="J38" s="7">
        <v>70.09</v>
      </c>
      <c r="K38" s="7">
        <v>584.65</v>
      </c>
      <c r="L38" s="7">
        <v>654.74</v>
      </c>
      <c r="M38" s="11" t="s">
        <v>815</v>
      </c>
    </row>
    <row r="39" spans="1:13" ht="21" customHeight="1" x14ac:dyDescent="0.25">
      <c r="A39" s="4"/>
      <c r="B39" s="11" t="s">
        <v>95</v>
      </c>
      <c r="C39" s="10" t="s">
        <v>359</v>
      </c>
      <c r="D39" s="7">
        <v>0</v>
      </c>
      <c r="E39" s="7">
        <v>26121000</v>
      </c>
      <c r="F39" s="7">
        <v>26121000</v>
      </c>
      <c r="G39" s="7" t="s">
        <v>47</v>
      </c>
      <c r="H39" s="8">
        <v>26121000</v>
      </c>
      <c r="I39" s="8">
        <v>26121000</v>
      </c>
      <c r="J39" s="7">
        <v>0</v>
      </c>
      <c r="K39" s="8">
        <v>26121000</v>
      </c>
      <c r="L39" s="8">
        <v>26121000</v>
      </c>
      <c r="M39" s="11" t="s">
        <v>816</v>
      </c>
    </row>
    <row r="40" spans="1:13" ht="21" customHeight="1" x14ac:dyDescent="0.25">
      <c r="A40" s="4"/>
      <c r="B40" s="11" t="s">
        <v>96</v>
      </c>
      <c r="C40" s="10" t="s">
        <v>359</v>
      </c>
      <c r="D40" s="7">
        <v>0</v>
      </c>
      <c r="E40" s="7">
        <v>5.86</v>
      </c>
      <c r="F40" s="7">
        <v>5.86</v>
      </c>
      <c r="G40" s="7" t="s">
        <v>47</v>
      </c>
      <c r="H40" s="7">
        <v>5.86</v>
      </c>
      <c r="I40" s="7">
        <v>5.86</v>
      </c>
      <c r="J40" s="7">
        <v>0</v>
      </c>
      <c r="K40" s="7">
        <v>5.86</v>
      </c>
      <c r="L40" s="7">
        <v>5.86</v>
      </c>
      <c r="M40" s="11" t="s">
        <v>817</v>
      </c>
    </row>
    <row r="41" spans="1:13" ht="21" customHeight="1" x14ac:dyDescent="0.25">
      <c r="A41" s="4">
        <v>29</v>
      </c>
      <c r="B41" s="5" t="s">
        <v>360</v>
      </c>
      <c r="C41" s="13" t="s">
        <v>361</v>
      </c>
      <c r="D41" s="7">
        <v>1130024</v>
      </c>
      <c r="E41" s="7">
        <v>36295977</v>
      </c>
      <c r="F41" s="7">
        <v>37426001</v>
      </c>
      <c r="G41" s="8">
        <v>263692</v>
      </c>
      <c r="H41" s="8">
        <v>45966608</v>
      </c>
      <c r="I41" s="8">
        <v>46230300</v>
      </c>
      <c r="J41" s="8">
        <v>263692</v>
      </c>
      <c r="K41" s="8">
        <v>46056098</v>
      </c>
      <c r="L41" s="8">
        <v>46319790</v>
      </c>
      <c r="M41" s="5" t="s">
        <v>818</v>
      </c>
    </row>
    <row r="42" spans="1:13" ht="21" customHeight="1" x14ac:dyDescent="0.25">
      <c r="A42" s="4">
        <v>30</v>
      </c>
      <c r="B42" s="5" t="s">
        <v>97</v>
      </c>
      <c r="C42" s="14" t="s">
        <v>183</v>
      </c>
      <c r="D42" s="7">
        <v>10750</v>
      </c>
      <c r="E42" s="7">
        <v>158025</v>
      </c>
      <c r="F42" s="7">
        <v>168775</v>
      </c>
      <c r="G42" s="8">
        <v>8031864</v>
      </c>
      <c r="H42" s="8">
        <v>166817781</v>
      </c>
      <c r="I42" s="8">
        <v>174849645</v>
      </c>
      <c r="J42" s="8">
        <v>7960793</v>
      </c>
      <c r="K42" s="8">
        <v>186925987</v>
      </c>
      <c r="L42" s="8">
        <v>194886779</v>
      </c>
      <c r="M42" s="5" t="s">
        <v>819</v>
      </c>
    </row>
    <row r="43" spans="1:13" ht="21" customHeight="1" x14ac:dyDescent="0.25">
      <c r="A43" s="4">
        <v>31</v>
      </c>
      <c r="B43" s="5" t="s">
        <v>98</v>
      </c>
      <c r="C43" s="13" t="s">
        <v>347</v>
      </c>
      <c r="D43" s="7">
        <v>68658</v>
      </c>
      <c r="E43" s="7">
        <v>1168218</v>
      </c>
      <c r="F43" s="7">
        <v>1236876</v>
      </c>
      <c r="G43" s="8">
        <v>39096</v>
      </c>
      <c r="H43" s="8">
        <v>1247402</v>
      </c>
      <c r="I43" s="8">
        <v>1286498</v>
      </c>
      <c r="J43" s="8">
        <v>36621</v>
      </c>
      <c r="K43" s="8">
        <v>1292892</v>
      </c>
      <c r="L43" s="8">
        <v>1329513</v>
      </c>
      <c r="M43" s="5" t="s">
        <v>820</v>
      </c>
    </row>
    <row r="44" spans="1:13" ht="21" customHeight="1" x14ac:dyDescent="0.25">
      <c r="A44" s="4">
        <v>32</v>
      </c>
      <c r="B44" s="5" t="s">
        <v>362</v>
      </c>
      <c r="C44" s="13" t="s">
        <v>347</v>
      </c>
      <c r="D44" s="7">
        <v>7004168</v>
      </c>
      <c r="E44" s="7">
        <v>7626219</v>
      </c>
      <c r="F44" s="7">
        <v>14630387</v>
      </c>
      <c r="G44" s="8">
        <v>8093546</v>
      </c>
      <c r="H44" s="8">
        <v>9788551</v>
      </c>
      <c r="I44" s="8">
        <v>17882097</v>
      </c>
      <c r="J44" s="8">
        <v>5421751</v>
      </c>
      <c r="K44" s="8">
        <v>17065214</v>
      </c>
      <c r="L44" s="8">
        <v>22486965</v>
      </c>
      <c r="M44" s="5" t="s">
        <v>821</v>
      </c>
    </row>
    <row r="45" spans="1:13" ht="21" customHeight="1" x14ac:dyDescent="0.25">
      <c r="A45" s="4">
        <v>33</v>
      </c>
      <c r="B45" s="5" t="s">
        <v>363</v>
      </c>
      <c r="C45" s="13" t="s">
        <v>347</v>
      </c>
      <c r="D45" s="7">
        <v>58503</v>
      </c>
      <c r="E45" s="7">
        <v>10560978</v>
      </c>
      <c r="F45" s="7">
        <v>10619481</v>
      </c>
      <c r="G45" s="8">
        <v>21755</v>
      </c>
      <c r="H45" s="8">
        <v>10622305</v>
      </c>
      <c r="I45" s="8">
        <v>10644060</v>
      </c>
      <c r="J45" s="8">
        <v>52699</v>
      </c>
      <c r="K45" s="8">
        <v>10736455</v>
      </c>
      <c r="L45" s="8">
        <v>10789155</v>
      </c>
      <c r="M45" s="5" t="s">
        <v>822</v>
      </c>
    </row>
    <row r="46" spans="1:13" ht="21" customHeight="1" x14ac:dyDescent="0.25">
      <c r="A46" s="4">
        <v>34</v>
      </c>
      <c r="B46" s="5" t="s">
        <v>100</v>
      </c>
      <c r="C46" s="14" t="s">
        <v>183</v>
      </c>
      <c r="D46" s="7">
        <v>1374191</v>
      </c>
      <c r="E46" s="7">
        <v>101239031</v>
      </c>
      <c r="F46" s="7">
        <v>102613222</v>
      </c>
      <c r="G46" s="8">
        <v>1574853</v>
      </c>
      <c r="H46" s="8">
        <v>101670767</v>
      </c>
      <c r="I46" s="8">
        <v>103245620</v>
      </c>
      <c r="J46" s="8">
        <v>688079</v>
      </c>
      <c r="K46" s="8">
        <v>104293480</v>
      </c>
      <c r="L46" s="8">
        <v>104981559</v>
      </c>
      <c r="M46" s="5" t="s">
        <v>823</v>
      </c>
    </row>
    <row r="47" spans="1:13" ht="21" customHeight="1" x14ac:dyDescent="0.25">
      <c r="A47" s="4">
        <v>35</v>
      </c>
      <c r="B47" s="5" t="s">
        <v>101</v>
      </c>
      <c r="C47" s="13" t="s">
        <v>347</v>
      </c>
      <c r="D47" s="7"/>
      <c r="E47" s="7"/>
      <c r="F47" s="7"/>
      <c r="G47" s="8">
        <v>24714</v>
      </c>
      <c r="H47" s="8">
        <v>446119</v>
      </c>
      <c r="I47" s="8">
        <v>470833</v>
      </c>
      <c r="J47" s="8">
        <v>124733</v>
      </c>
      <c r="K47" s="8">
        <v>581819</v>
      </c>
      <c r="L47" s="8">
        <v>706552</v>
      </c>
      <c r="M47" s="5" t="s">
        <v>824</v>
      </c>
    </row>
    <row r="48" spans="1:13" ht="21" customHeight="1" x14ac:dyDescent="0.25">
      <c r="A48" s="4">
        <v>36</v>
      </c>
      <c r="B48" s="5" t="s">
        <v>364</v>
      </c>
      <c r="C48" s="13"/>
      <c r="D48" s="7"/>
      <c r="E48" s="7"/>
      <c r="F48" s="7"/>
      <c r="G48" s="8"/>
      <c r="H48" s="8"/>
      <c r="I48" s="8"/>
      <c r="J48" s="8"/>
      <c r="K48" s="8"/>
      <c r="L48" s="8"/>
      <c r="M48" s="5" t="s">
        <v>825</v>
      </c>
    </row>
    <row r="49" spans="1:13" ht="21" customHeight="1" x14ac:dyDescent="0.25">
      <c r="A49" s="4"/>
      <c r="B49" s="9" t="s">
        <v>81</v>
      </c>
      <c r="C49" s="13" t="s">
        <v>347</v>
      </c>
      <c r="D49" s="7">
        <v>125754</v>
      </c>
      <c r="E49" s="7">
        <v>396826</v>
      </c>
      <c r="F49" s="7">
        <v>522580</v>
      </c>
      <c r="G49" s="8">
        <v>108980</v>
      </c>
      <c r="H49" s="8">
        <v>576615</v>
      </c>
      <c r="I49" s="8">
        <v>685595</v>
      </c>
      <c r="J49" s="8">
        <v>106116</v>
      </c>
      <c r="K49" s="8">
        <v>643343</v>
      </c>
      <c r="L49" s="8">
        <v>749459</v>
      </c>
      <c r="M49" s="9" t="s">
        <v>800</v>
      </c>
    </row>
    <row r="50" spans="1:13" ht="21" customHeight="1" x14ac:dyDescent="0.25">
      <c r="A50" s="4"/>
      <c r="B50" s="11" t="s">
        <v>102</v>
      </c>
      <c r="C50" s="13" t="s">
        <v>347</v>
      </c>
      <c r="D50" s="7">
        <v>2590.5500000000002</v>
      </c>
      <c r="E50" s="7">
        <v>4616.7</v>
      </c>
      <c r="F50" s="7">
        <v>7207.25</v>
      </c>
      <c r="G50" s="12">
        <v>2245.0100000000002</v>
      </c>
      <c r="H50" s="12">
        <v>9304.3799999999992</v>
      </c>
      <c r="I50" s="12">
        <v>11549.39</v>
      </c>
      <c r="J50" s="12">
        <v>2482.34</v>
      </c>
      <c r="K50" s="12">
        <v>10521.36</v>
      </c>
      <c r="L50" s="12">
        <v>13003.7</v>
      </c>
      <c r="M50" s="11" t="s">
        <v>826</v>
      </c>
    </row>
    <row r="51" spans="1:13" ht="21" customHeight="1" x14ac:dyDescent="0.25">
      <c r="A51" s="4"/>
      <c r="B51" s="11" t="s">
        <v>103</v>
      </c>
      <c r="C51" s="13" t="s">
        <v>347</v>
      </c>
      <c r="D51" s="7">
        <v>11092.89</v>
      </c>
      <c r="E51" s="7">
        <v>13166.79</v>
      </c>
      <c r="F51" s="7">
        <v>24259.68</v>
      </c>
      <c r="G51" s="12">
        <v>12453.26</v>
      </c>
      <c r="H51" s="12">
        <v>24211.64</v>
      </c>
      <c r="I51" s="12">
        <v>36664.9</v>
      </c>
      <c r="J51" s="12">
        <v>9999.52</v>
      </c>
      <c r="K51" s="12">
        <v>26363.24</v>
      </c>
      <c r="L51" s="12">
        <v>36362.76</v>
      </c>
      <c r="M51" s="11" t="s">
        <v>827</v>
      </c>
    </row>
    <row r="52" spans="1:13" ht="21" customHeight="1" x14ac:dyDescent="0.25">
      <c r="A52" s="4"/>
      <c r="B52" s="11" t="s">
        <v>365</v>
      </c>
      <c r="C52" s="13" t="s">
        <v>347</v>
      </c>
      <c r="D52" s="7">
        <v>0</v>
      </c>
      <c r="E52" s="7">
        <v>118.45</v>
      </c>
      <c r="F52" s="7">
        <v>118.45</v>
      </c>
      <c r="G52" s="7">
        <v>0</v>
      </c>
      <c r="H52" s="7">
        <v>118.45</v>
      </c>
      <c r="I52" s="7">
        <v>118.45</v>
      </c>
      <c r="J52" s="7">
        <v>0</v>
      </c>
      <c r="K52" s="7">
        <v>143.13</v>
      </c>
      <c r="L52" s="7">
        <v>143.13</v>
      </c>
      <c r="M52" s="11" t="s">
        <v>828</v>
      </c>
    </row>
    <row r="53" spans="1:13" ht="21" customHeight="1" x14ac:dyDescent="0.25">
      <c r="A53" s="4">
        <v>37</v>
      </c>
      <c r="B53" s="5" t="s">
        <v>104</v>
      </c>
      <c r="C53" s="13" t="s">
        <v>347</v>
      </c>
      <c r="D53" s="7">
        <v>12715</v>
      </c>
      <c r="E53" s="7">
        <v>162630</v>
      </c>
      <c r="F53" s="7">
        <v>175345</v>
      </c>
      <c r="G53" s="8">
        <v>14926392</v>
      </c>
      <c r="H53" s="8">
        <v>170008720</v>
      </c>
      <c r="I53" s="8">
        <v>184935112</v>
      </c>
      <c r="J53" s="8">
        <v>16335753</v>
      </c>
      <c r="K53" s="8">
        <v>186888998</v>
      </c>
      <c r="L53" s="8">
        <v>203224752</v>
      </c>
      <c r="M53" s="5" t="s">
        <v>829</v>
      </c>
    </row>
    <row r="54" spans="1:13" ht="21" customHeight="1" x14ac:dyDescent="0.25">
      <c r="A54" s="4">
        <v>38</v>
      </c>
      <c r="B54" s="5" t="s">
        <v>105</v>
      </c>
      <c r="C54" s="13" t="s">
        <v>347</v>
      </c>
      <c r="D54" s="7">
        <v>76133</v>
      </c>
      <c r="E54" s="7">
        <v>261749</v>
      </c>
      <c r="F54" s="7">
        <v>337882</v>
      </c>
      <c r="G54" s="8">
        <v>41950</v>
      </c>
      <c r="H54" s="8">
        <v>293222</v>
      </c>
      <c r="I54" s="8">
        <v>335172</v>
      </c>
      <c r="J54" s="8">
        <v>82276</v>
      </c>
      <c r="K54" s="8">
        <v>311711</v>
      </c>
      <c r="L54" s="8">
        <v>393988</v>
      </c>
      <c r="M54" s="5" t="s">
        <v>830</v>
      </c>
    </row>
    <row r="55" spans="1:13" ht="21" customHeight="1" x14ac:dyDescent="0.25">
      <c r="A55" s="4">
        <v>39</v>
      </c>
      <c r="B55" s="5" t="s">
        <v>106</v>
      </c>
      <c r="C55" s="6" t="s">
        <v>347</v>
      </c>
      <c r="D55" s="7">
        <v>138151</v>
      </c>
      <c r="E55" s="7">
        <v>240418</v>
      </c>
      <c r="F55" s="7">
        <v>378569</v>
      </c>
      <c r="G55" s="8">
        <v>141977</v>
      </c>
      <c r="H55" s="8">
        <v>288003</v>
      </c>
      <c r="I55" s="8">
        <v>429980</v>
      </c>
      <c r="J55" s="8">
        <v>93475</v>
      </c>
      <c r="K55" s="8">
        <v>402399</v>
      </c>
      <c r="L55" s="8">
        <v>495874</v>
      </c>
      <c r="M55" s="5" t="s">
        <v>831</v>
      </c>
    </row>
    <row r="56" spans="1:13" ht="21" customHeight="1" x14ac:dyDescent="0.25">
      <c r="A56" s="4">
        <v>40</v>
      </c>
      <c r="B56" s="5" t="s">
        <v>366</v>
      </c>
      <c r="C56" s="6" t="s">
        <v>347</v>
      </c>
      <c r="D56" s="7">
        <v>4700</v>
      </c>
      <c r="E56" s="7">
        <v>1787938</v>
      </c>
      <c r="F56" s="7">
        <v>1792638</v>
      </c>
      <c r="G56" s="8">
        <v>276495</v>
      </c>
      <c r="H56" s="8">
        <v>1654968</v>
      </c>
      <c r="I56" s="8">
        <v>1931463</v>
      </c>
      <c r="J56" s="8">
        <v>4551</v>
      </c>
      <c r="K56" s="8">
        <v>1941341</v>
      </c>
      <c r="L56" s="8">
        <v>1945891</v>
      </c>
      <c r="M56" s="5" t="s">
        <v>832</v>
      </c>
    </row>
    <row r="57" spans="1:13" ht="21" customHeight="1" x14ac:dyDescent="0.25">
      <c r="A57" s="4">
        <v>41</v>
      </c>
      <c r="B57" s="5" t="s">
        <v>107</v>
      </c>
      <c r="C57" s="10" t="s">
        <v>183</v>
      </c>
      <c r="D57" s="7"/>
      <c r="E57" s="7"/>
      <c r="F57" s="7"/>
      <c r="G57" s="8">
        <v>139976150</v>
      </c>
      <c r="H57" s="8">
        <v>11704870</v>
      </c>
      <c r="I57" s="8">
        <v>151681020</v>
      </c>
      <c r="J57" s="8">
        <v>123855856</v>
      </c>
      <c r="K57" s="8">
        <v>11704870</v>
      </c>
      <c r="L57" s="8">
        <v>135560726</v>
      </c>
      <c r="M57" s="5" t="s">
        <v>833</v>
      </c>
    </row>
    <row r="58" spans="1:13" ht="21" customHeight="1" x14ac:dyDescent="0.25">
      <c r="A58" s="4">
        <v>42</v>
      </c>
      <c r="B58" s="5" t="s">
        <v>108</v>
      </c>
      <c r="C58" s="10" t="s">
        <v>109</v>
      </c>
      <c r="D58" s="7">
        <v>68569843</v>
      </c>
      <c r="E58" s="7">
        <v>325285576</v>
      </c>
      <c r="F58" s="7">
        <v>393855419</v>
      </c>
      <c r="G58" s="8">
        <v>190741448</v>
      </c>
      <c r="H58" s="8">
        <v>341495531</v>
      </c>
      <c r="I58" s="8">
        <v>532236979</v>
      </c>
      <c r="J58" s="8">
        <v>114432777</v>
      </c>
      <c r="K58" s="8">
        <v>520869364</v>
      </c>
      <c r="L58" s="8">
        <v>635302141</v>
      </c>
      <c r="M58" s="5" t="s">
        <v>834</v>
      </c>
    </row>
    <row r="59" spans="1:13" ht="21" customHeight="1" x14ac:dyDescent="0.25">
      <c r="A59" s="4">
        <v>43</v>
      </c>
      <c r="B59" s="5" t="s">
        <v>367</v>
      </c>
      <c r="C59" s="10"/>
      <c r="D59" s="7"/>
      <c r="E59" s="7"/>
      <c r="F59" s="7"/>
      <c r="G59" s="8"/>
      <c r="H59" s="8"/>
      <c r="I59" s="8"/>
      <c r="J59" s="8"/>
      <c r="K59" s="8"/>
      <c r="L59" s="8"/>
      <c r="M59" s="5" t="s">
        <v>835</v>
      </c>
    </row>
    <row r="60" spans="1:13" ht="21" customHeight="1" x14ac:dyDescent="0.25">
      <c r="A60" s="4"/>
      <c r="B60" s="9" t="s">
        <v>81</v>
      </c>
      <c r="C60" s="10" t="s">
        <v>183</v>
      </c>
      <c r="D60" s="7">
        <v>1500000</v>
      </c>
      <c r="E60" s="7">
        <v>17786732</v>
      </c>
      <c r="F60" s="7">
        <v>19286732</v>
      </c>
      <c r="G60" s="7" t="s">
        <v>47</v>
      </c>
      <c r="H60" s="8">
        <v>19286732</v>
      </c>
      <c r="I60" s="8">
        <v>19286732</v>
      </c>
      <c r="J60" s="7">
        <v>0</v>
      </c>
      <c r="K60" s="8">
        <v>19371698</v>
      </c>
      <c r="L60" s="8">
        <v>19371698</v>
      </c>
      <c r="M60" s="9" t="s">
        <v>800</v>
      </c>
    </row>
    <row r="61" spans="1:13" ht="21" customHeight="1" x14ac:dyDescent="0.25">
      <c r="A61" s="4"/>
      <c r="B61" s="11" t="s">
        <v>368</v>
      </c>
      <c r="C61" s="10" t="s">
        <v>183</v>
      </c>
      <c r="D61" s="7">
        <v>1050</v>
      </c>
      <c r="E61" s="7">
        <v>11590</v>
      </c>
      <c r="F61" s="7">
        <v>12640</v>
      </c>
      <c r="G61" s="7" t="s">
        <v>47</v>
      </c>
      <c r="H61" s="8">
        <v>12640</v>
      </c>
      <c r="I61" s="8">
        <v>12640</v>
      </c>
      <c r="J61" s="7">
        <v>0</v>
      </c>
      <c r="K61" s="12">
        <v>12668.37</v>
      </c>
      <c r="L61" s="12">
        <v>12668.37</v>
      </c>
      <c r="M61" s="11" t="s">
        <v>1157</v>
      </c>
    </row>
    <row r="62" spans="1:13" ht="21" customHeight="1" x14ac:dyDescent="0.25">
      <c r="A62" s="4">
        <v>44</v>
      </c>
      <c r="B62" s="5" t="s">
        <v>369</v>
      </c>
      <c r="C62" s="10" t="s">
        <v>352</v>
      </c>
      <c r="D62" s="7">
        <v>0</v>
      </c>
      <c r="E62" s="7">
        <v>188710</v>
      </c>
      <c r="F62" s="7">
        <v>188710</v>
      </c>
      <c r="G62" s="7" t="s">
        <v>47</v>
      </c>
      <c r="H62" s="7">
        <v>189</v>
      </c>
      <c r="I62" s="7">
        <v>189</v>
      </c>
      <c r="J62" s="7">
        <v>0</v>
      </c>
      <c r="K62" s="7">
        <v>189</v>
      </c>
      <c r="L62" s="7">
        <v>189</v>
      </c>
      <c r="M62" s="5" t="s">
        <v>836</v>
      </c>
    </row>
    <row r="63" spans="1:13" ht="21" customHeight="1" x14ac:dyDescent="0.25">
      <c r="A63" s="4">
        <v>45</v>
      </c>
      <c r="B63" s="5" t="s">
        <v>111</v>
      </c>
      <c r="C63" s="10" t="s">
        <v>183</v>
      </c>
      <c r="D63" s="7">
        <v>47867858</v>
      </c>
      <c r="E63" s="7">
        <v>45573436</v>
      </c>
      <c r="F63" s="7">
        <v>93441294</v>
      </c>
      <c r="G63" s="8">
        <v>54942176</v>
      </c>
      <c r="H63" s="8">
        <v>89319089</v>
      </c>
      <c r="I63" s="8">
        <v>144261265</v>
      </c>
      <c r="J63" s="8">
        <v>36933805</v>
      </c>
      <c r="K63" s="8">
        <v>130859201</v>
      </c>
      <c r="L63" s="8">
        <v>167793006</v>
      </c>
      <c r="M63" s="5" t="s">
        <v>837</v>
      </c>
    </row>
    <row r="64" spans="1:13" ht="21" customHeight="1" x14ac:dyDescent="0.25">
      <c r="A64" s="4">
        <v>46</v>
      </c>
      <c r="B64" s="5" t="s">
        <v>112</v>
      </c>
      <c r="C64" s="6" t="s">
        <v>347</v>
      </c>
      <c r="D64" s="7">
        <v>504</v>
      </c>
      <c r="E64" s="7">
        <v>1385</v>
      </c>
      <c r="F64" s="7">
        <v>1889</v>
      </c>
      <c r="G64" s="7">
        <v>428</v>
      </c>
      <c r="H64" s="8">
        <v>1978</v>
      </c>
      <c r="I64" s="8">
        <v>2406</v>
      </c>
      <c r="J64" s="7">
        <v>0</v>
      </c>
      <c r="K64" s="8">
        <v>2406</v>
      </c>
      <c r="L64" s="8">
        <v>2406</v>
      </c>
      <c r="M64" s="5" t="s">
        <v>838</v>
      </c>
    </row>
    <row r="65" spans="1:13" ht="29.25" customHeight="1" x14ac:dyDescent="0.25">
      <c r="A65" s="4">
        <v>47</v>
      </c>
      <c r="B65" s="5" t="s">
        <v>370</v>
      </c>
      <c r="C65" s="15" t="s">
        <v>371</v>
      </c>
      <c r="D65" s="7">
        <v>0</v>
      </c>
      <c r="E65" s="7">
        <v>14.2</v>
      </c>
      <c r="F65" s="7">
        <v>14.2</v>
      </c>
      <c r="G65" s="7" t="s">
        <v>47</v>
      </c>
      <c r="H65" s="7">
        <v>15.7</v>
      </c>
      <c r="I65" s="7">
        <v>15.7</v>
      </c>
      <c r="J65" s="7">
        <v>0</v>
      </c>
      <c r="K65" s="7">
        <v>15.71</v>
      </c>
      <c r="L65" s="7">
        <v>15.71</v>
      </c>
      <c r="M65" s="5" t="s">
        <v>839</v>
      </c>
    </row>
    <row r="66" spans="1:13" ht="21" customHeight="1" x14ac:dyDescent="0.25">
      <c r="A66" s="4">
        <v>48</v>
      </c>
      <c r="B66" s="5" t="s">
        <v>372</v>
      </c>
      <c r="C66" s="10" t="s">
        <v>352</v>
      </c>
      <c r="D66" s="7">
        <v>0</v>
      </c>
      <c r="E66" s="7">
        <v>21815</v>
      </c>
      <c r="F66" s="7">
        <v>21815</v>
      </c>
      <c r="G66" s="7" t="s">
        <v>47</v>
      </c>
      <c r="H66" s="8">
        <v>21816</v>
      </c>
      <c r="I66" s="8">
        <v>21816</v>
      </c>
      <c r="J66" s="7">
        <v>0</v>
      </c>
      <c r="K66" s="8">
        <v>22508</v>
      </c>
      <c r="L66" s="8">
        <v>22508</v>
      </c>
      <c r="M66" s="5" t="s">
        <v>840</v>
      </c>
    </row>
    <row r="67" spans="1:13" ht="21" customHeight="1" x14ac:dyDescent="0.25">
      <c r="A67" s="4">
        <v>49</v>
      </c>
      <c r="B67" s="5" t="s">
        <v>373</v>
      </c>
      <c r="C67" s="6" t="s">
        <v>347</v>
      </c>
      <c r="D67" s="7">
        <v>56726</v>
      </c>
      <c r="E67" s="7">
        <v>1617675</v>
      </c>
      <c r="F67" s="7">
        <v>1674401</v>
      </c>
      <c r="G67" s="7" t="s">
        <v>47</v>
      </c>
      <c r="H67" s="8">
        <v>1674401</v>
      </c>
      <c r="I67" s="8">
        <v>1674401</v>
      </c>
      <c r="J67" s="7">
        <v>0</v>
      </c>
      <c r="K67" s="8">
        <v>1674401</v>
      </c>
      <c r="L67" s="8">
        <v>1674401</v>
      </c>
      <c r="M67" s="5" t="s">
        <v>841</v>
      </c>
    </row>
    <row r="68" spans="1:13" ht="21" customHeight="1" x14ac:dyDescent="0.25">
      <c r="A68" s="4">
        <v>50</v>
      </c>
      <c r="B68" s="5" t="s">
        <v>113</v>
      </c>
      <c r="C68" s="10" t="s">
        <v>183</v>
      </c>
      <c r="D68" s="7">
        <v>19489617</v>
      </c>
      <c r="E68" s="7">
        <v>14205319</v>
      </c>
      <c r="F68" s="7">
        <v>33694936</v>
      </c>
      <c r="G68" s="8">
        <v>23275451</v>
      </c>
      <c r="H68" s="8">
        <v>32807451</v>
      </c>
      <c r="I68" s="8">
        <v>56082902</v>
      </c>
      <c r="J68" s="8">
        <v>24932958</v>
      </c>
      <c r="K68" s="8">
        <v>34682745</v>
      </c>
      <c r="L68" s="8">
        <v>59615703</v>
      </c>
      <c r="M68" s="5" t="s">
        <v>842</v>
      </c>
    </row>
    <row r="69" spans="1:13" ht="21" customHeight="1" x14ac:dyDescent="0.25">
      <c r="A69" s="4">
        <v>51</v>
      </c>
      <c r="B69" s="5" t="s">
        <v>374</v>
      </c>
      <c r="C69" s="6" t="s">
        <v>347</v>
      </c>
      <c r="D69" s="7">
        <v>771508</v>
      </c>
      <c r="E69" s="7">
        <v>2466703</v>
      </c>
      <c r="F69" s="7">
        <v>3238211</v>
      </c>
      <c r="G69" s="8">
        <v>429223</v>
      </c>
      <c r="H69" s="8">
        <v>3069808</v>
      </c>
      <c r="I69" s="8">
        <v>3499031</v>
      </c>
      <c r="J69" s="8">
        <v>647528</v>
      </c>
      <c r="K69" s="8">
        <v>3260420</v>
      </c>
      <c r="L69" s="8">
        <v>3907948</v>
      </c>
      <c r="M69" s="5" t="s">
        <v>843</v>
      </c>
    </row>
    <row r="70" spans="1:13" ht="21" customHeight="1" x14ac:dyDescent="0.25">
      <c r="A70" s="4">
        <v>52</v>
      </c>
      <c r="B70" s="5" t="s">
        <v>114</v>
      </c>
      <c r="C70" s="6" t="s">
        <v>347</v>
      </c>
      <c r="D70" s="7">
        <v>98544</v>
      </c>
      <c r="E70" s="7">
        <v>1046413</v>
      </c>
      <c r="F70" s="7">
        <v>1144957</v>
      </c>
      <c r="G70" s="8">
        <v>86599</v>
      </c>
      <c r="H70" s="8">
        <v>1164649</v>
      </c>
      <c r="I70" s="8">
        <v>1251248</v>
      </c>
      <c r="J70" s="8">
        <v>83472</v>
      </c>
      <c r="K70" s="8">
        <v>1575325</v>
      </c>
      <c r="L70" s="8">
        <v>1658798</v>
      </c>
      <c r="M70" s="5" t="s">
        <v>844</v>
      </c>
    </row>
    <row r="71" spans="1:13" ht="30.75" customHeight="1" x14ac:dyDescent="0.25">
      <c r="A71" s="4">
        <v>53</v>
      </c>
      <c r="B71" s="5" t="s">
        <v>375</v>
      </c>
      <c r="C71" s="14" t="s">
        <v>183</v>
      </c>
      <c r="D71" s="7"/>
      <c r="E71" s="7"/>
      <c r="F71" s="7"/>
      <c r="G71" s="7"/>
      <c r="H71" s="7"/>
      <c r="I71" s="7"/>
      <c r="J71" s="7">
        <v>0</v>
      </c>
      <c r="K71" s="8">
        <v>25493</v>
      </c>
      <c r="L71" s="8">
        <v>25493</v>
      </c>
      <c r="M71" s="5" t="s">
        <v>845</v>
      </c>
    </row>
    <row r="72" spans="1:13" ht="21" customHeight="1" x14ac:dyDescent="0.25">
      <c r="A72" s="4">
        <v>54</v>
      </c>
      <c r="B72" s="5" t="s">
        <v>376</v>
      </c>
      <c r="C72" s="10" t="s">
        <v>183</v>
      </c>
      <c r="D72" s="7">
        <v>52723492</v>
      </c>
      <c r="E72" s="7">
        <v>252585084</v>
      </c>
      <c r="F72" s="7">
        <v>305308576</v>
      </c>
      <c r="G72" s="8">
        <v>34778650</v>
      </c>
      <c r="H72" s="8">
        <v>261505701</v>
      </c>
      <c r="I72" s="8">
        <v>296284351</v>
      </c>
      <c r="J72" s="8">
        <v>45807485</v>
      </c>
      <c r="K72" s="8">
        <v>266871130</v>
      </c>
      <c r="L72" s="8">
        <v>312678615</v>
      </c>
      <c r="M72" s="5" t="s">
        <v>846</v>
      </c>
    </row>
    <row r="73" spans="1:13" ht="21" customHeight="1" x14ac:dyDescent="0.25">
      <c r="A73" s="4">
        <v>55</v>
      </c>
      <c r="B73" s="5" t="s">
        <v>377</v>
      </c>
      <c r="C73" s="6" t="s">
        <v>347</v>
      </c>
      <c r="D73" s="7">
        <v>13530</v>
      </c>
      <c r="E73" s="7">
        <v>0</v>
      </c>
      <c r="F73" s="7">
        <v>13530</v>
      </c>
      <c r="G73" s="8">
        <v>16026</v>
      </c>
      <c r="H73" s="7" t="s">
        <v>47</v>
      </c>
      <c r="I73" s="8">
        <v>16026</v>
      </c>
      <c r="J73" s="7">
        <v>0</v>
      </c>
      <c r="K73" s="8">
        <v>16025</v>
      </c>
      <c r="L73" s="8">
        <v>16025</v>
      </c>
      <c r="M73" s="5" t="s">
        <v>847</v>
      </c>
    </row>
    <row r="74" spans="1:13" ht="21" customHeight="1" x14ac:dyDescent="0.25">
      <c r="A74" s="4">
        <v>56</v>
      </c>
      <c r="B74" s="5" t="s">
        <v>115</v>
      </c>
      <c r="C74" s="10" t="s">
        <v>109</v>
      </c>
      <c r="D74" s="7">
        <v>1925.1</v>
      </c>
      <c r="E74" s="7">
        <v>3345364</v>
      </c>
      <c r="F74" s="7">
        <v>5270.74</v>
      </c>
      <c r="G74" s="7">
        <v>236</v>
      </c>
      <c r="H74" s="8">
        <v>5112</v>
      </c>
      <c r="I74" s="8">
        <v>5348</v>
      </c>
      <c r="J74" s="7">
        <v>0</v>
      </c>
      <c r="K74" s="8">
        <v>5349</v>
      </c>
      <c r="L74" s="8">
        <v>5349</v>
      </c>
      <c r="M74" s="5" t="s">
        <v>848</v>
      </c>
    </row>
    <row r="75" spans="1:13" ht="21" customHeight="1" x14ac:dyDescent="0.25">
      <c r="A75" s="4">
        <v>57</v>
      </c>
      <c r="B75" s="5" t="s">
        <v>378</v>
      </c>
      <c r="C75" s="10" t="s">
        <v>109</v>
      </c>
      <c r="D75" s="7">
        <v>0</v>
      </c>
      <c r="E75" s="7">
        <v>450</v>
      </c>
      <c r="F75" s="7">
        <v>450</v>
      </c>
      <c r="G75" s="7" t="s">
        <v>47</v>
      </c>
      <c r="H75" s="7">
        <v>450</v>
      </c>
      <c r="I75" s="7">
        <v>450</v>
      </c>
      <c r="J75" s="7">
        <v>0</v>
      </c>
      <c r="K75" s="7">
        <v>450</v>
      </c>
      <c r="L75" s="7">
        <v>450</v>
      </c>
      <c r="M75" s="5" t="s">
        <v>849</v>
      </c>
    </row>
    <row r="76" spans="1:13" ht="21" customHeight="1" x14ac:dyDescent="0.25">
      <c r="A76" s="4">
        <v>58</v>
      </c>
      <c r="B76" s="5" t="s">
        <v>116</v>
      </c>
      <c r="C76" s="6" t="s">
        <v>347</v>
      </c>
      <c r="D76" s="7"/>
      <c r="E76" s="7"/>
      <c r="F76" s="7"/>
      <c r="G76" s="8">
        <v>15331</v>
      </c>
      <c r="H76" s="7">
        <v>580</v>
      </c>
      <c r="I76" s="8">
        <v>15911</v>
      </c>
      <c r="J76" s="8">
        <v>15472</v>
      </c>
      <c r="K76" s="8">
        <v>3781</v>
      </c>
      <c r="L76" s="8">
        <v>19253</v>
      </c>
      <c r="M76" s="5" t="s">
        <v>850</v>
      </c>
    </row>
    <row r="77" spans="1:13" ht="21" customHeight="1" x14ac:dyDescent="0.25">
      <c r="A77" s="4">
        <v>59</v>
      </c>
      <c r="B77" s="5" t="s">
        <v>117</v>
      </c>
      <c r="C77" s="10" t="s">
        <v>183</v>
      </c>
      <c r="D77" s="7">
        <v>11423994</v>
      </c>
      <c r="E77" s="7">
        <v>62915875</v>
      </c>
      <c r="F77" s="7">
        <v>74339869</v>
      </c>
      <c r="G77" s="8">
        <v>4085052</v>
      </c>
      <c r="H77" s="8">
        <v>62902385</v>
      </c>
      <c r="I77" s="8">
        <v>66987437</v>
      </c>
      <c r="J77" s="8">
        <v>6502115</v>
      </c>
      <c r="K77" s="8">
        <v>63702027</v>
      </c>
      <c r="L77" s="8">
        <v>70204142</v>
      </c>
      <c r="M77" s="5" t="s">
        <v>851</v>
      </c>
    </row>
    <row r="78" spans="1:13" ht="21" customHeight="1" x14ac:dyDescent="0.25">
      <c r="A78" s="4">
        <v>60</v>
      </c>
      <c r="B78" s="5" t="s">
        <v>118</v>
      </c>
      <c r="C78" s="10"/>
      <c r="D78" s="7"/>
      <c r="E78" s="7"/>
      <c r="F78" s="7"/>
      <c r="G78" s="8"/>
      <c r="H78" s="8"/>
      <c r="I78" s="8"/>
      <c r="J78" s="8"/>
      <c r="K78" s="8"/>
      <c r="L78" s="8"/>
      <c r="M78" s="5" t="s">
        <v>852</v>
      </c>
    </row>
    <row r="79" spans="1:13" ht="21" customHeight="1" x14ac:dyDescent="0.25">
      <c r="A79" s="4"/>
      <c r="B79" s="9" t="s">
        <v>81</v>
      </c>
      <c r="C79" s="10" t="s">
        <v>183</v>
      </c>
      <c r="D79" s="7">
        <v>115912738</v>
      </c>
      <c r="E79" s="7">
        <v>128720729</v>
      </c>
      <c r="F79" s="7">
        <v>244633467</v>
      </c>
      <c r="G79" s="8">
        <v>187558668</v>
      </c>
      <c r="H79" s="8">
        <v>279426291</v>
      </c>
      <c r="I79" s="8">
        <v>466984959</v>
      </c>
      <c r="J79" s="8">
        <v>150443903</v>
      </c>
      <c r="K79" s="8">
        <v>361510732</v>
      </c>
      <c r="L79" s="8">
        <v>511954635</v>
      </c>
      <c r="M79" s="9" t="s">
        <v>800</v>
      </c>
    </row>
    <row r="80" spans="1:13" ht="21" customHeight="1" x14ac:dyDescent="0.25">
      <c r="A80" s="4"/>
      <c r="B80" s="9" t="s">
        <v>82</v>
      </c>
      <c r="C80" s="10" t="s">
        <v>183</v>
      </c>
      <c r="D80" s="7">
        <v>6058.33</v>
      </c>
      <c r="E80" s="7">
        <v>4154.29</v>
      </c>
      <c r="F80" s="7">
        <v>10212.620000000001</v>
      </c>
      <c r="G80" s="12">
        <v>8039.57</v>
      </c>
      <c r="H80" s="12">
        <v>19588.68</v>
      </c>
      <c r="I80" s="12">
        <v>27628.25</v>
      </c>
      <c r="J80" s="12">
        <v>7171.94</v>
      </c>
      <c r="K80" s="12">
        <v>22809.88</v>
      </c>
      <c r="L80" s="12">
        <v>29981.82</v>
      </c>
      <c r="M80" s="9" t="s">
        <v>786</v>
      </c>
    </row>
    <row r="81" spans="1:13" ht="21" customHeight="1" x14ac:dyDescent="0.25">
      <c r="A81" s="4">
        <v>61</v>
      </c>
      <c r="B81" s="5" t="s">
        <v>119</v>
      </c>
      <c r="C81" s="6" t="s">
        <v>347</v>
      </c>
      <c r="D81" s="7"/>
      <c r="E81" s="7"/>
      <c r="F81" s="7"/>
      <c r="G81" s="7">
        <v>0</v>
      </c>
      <c r="H81" s="8">
        <v>2369</v>
      </c>
      <c r="I81" s="8">
        <v>2369</v>
      </c>
      <c r="J81" s="8">
        <v>20286</v>
      </c>
      <c r="K81" s="8">
        <v>2586</v>
      </c>
      <c r="L81" s="8">
        <v>22872</v>
      </c>
      <c r="M81" s="5" t="s">
        <v>853</v>
      </c>
    </row>
    <row r="82" spans="1:13" ht="21" customHeight="1" x14ac:dyDescent="0.25">
      <c r="A82" s="4">
        <v>62</v>
      </c>
      <c r="B82" s="5" t="s">
        <v>120</v>
      </c>
      <c r="C82" s="6" t="s">
        <v>347</v>
      </c>
      <c r="D82" s="7">
        <v>0</v>
      </c>
      <c r="E82" s="7">
        <v>210</v>
      </c>
      <c r="F82" s="7">
        <v>210</v>
      </c>
      <c r="G82" s="7" t="s">
        <v>47</v>
      </c>
      <c r="H82" s="7">
        <v>210</v>
      </c>
      <c r="I82" s="7">
        <v>210</v>
      </c>
      <c r="J82" s="7">
        <v>0</v>
      </c>
      <c r="K82" s="7">
        <v>210</v>
      </c>
      <c r="L82" s="7">
        <v>210</v>
      </c>
      <c r="M82" s="5" t="s">
        <v>854</v>
      </c>
    </row>
    <row r="83" spans="1:13" ht="30.75" customHeight="1" x14ac:dyDescent="0.25">
      <c r="A83" s="4">
        <v>63</v>
      </c>
      <c r="B83" s="5" t="s">
        <v>379</v>
      </c>
      <c r="C83" s="6" t="s">
        <v>347</v>
      </c>
      <c r="D83" s="7">
        <v>115526</v>
      </c>
      <c r="E83" s="7">
        <v>196810</v>
      </c>
      <c r="F83" s="7">
        <v>312335</v>
      </c>
      <c r="G83" s="8">
        <v>90026</v>
      </c>
      <c r="H83" s="8">
        <v>178996</v>
      </c>
      <c r="I83" s="8">
        <v>269022</v>
      </c>
      <c r="J83" s="8">
        <v>106490</v>
      </c>
      <c r="K83" s="8">
        <v>209434</v>
      </c>
      <c r="L83" s="8">
        <v>315924</v>
      </c>
      <c r="M83" s="5" t="s">
        <v>855</v>
      </c>
    </row>
    <row r="84" spans="1:13" ht="21" customHeight="1" x14ac:dyDescent="0.25">
      <c r="A84" s="4">
        <v>64</v>
      </c>
      <c r="B84" s="5" t="s">
        <v>380</v>
      </c>
      <c r="C84" s="6"/>
      <c r="D84" s="7"/>
      <c r="E84" s="7"/>
      <c r="F84" s="7"/>
      <c r="G84" s="8"/>
      <c r="H84" s="8"/>
      <c r="I84" s="8"/>
      <c r="J84" s="8"/>
      <c r="K84" s="8"/>
      <c r="L84" s="8"/>
      <c r="M84" s="5" t="s">
        <v>856</v>
      </c>
    </row>
    <row r="85" spans="1:13" ht="21" customHeight="1" x14ac:dyDescent="0.25">
      <c r="A85" s="4"/>
      <c r="B85" s="9" t="s">
        <v>81</v>
      </c>
      <c r="C85" s="10" t="s">
        <v>183</v>
      </c>
      <c r="D85" s="7">
        <v>249497</v>
      </c>
      <c r="E85" s="7">
        <v>86302812</v>
      </c>
      <c r="F85" s="7">
        <v>86552310</v>
      </c>
      <c r="G85" s="8">
        <v>7131</v>
      </c>
      <c r="H85" s="8">
        <v>83719066</v>
      </c>
      <c r="I85" s="8">
        <v>83726197</v>
      </c>
      <c r="J85" s="8">
        <v>4419</v>
      </c>
      <c r="K85" s="8">
        <v>83720749</v>
      </c>
      <c r="L85" s="8">
        <v>83725168</v>
      </c>
      <c r="M85" s="9" t="s">
        <v>800</v>
      </c>
    </row>
    <row r="86" spans="1:13" ht="21" customHeight="1" x14ac:dyDescent="0.25">
      <c r="A86" s="4"/>
      <c r="B86" s="9" t="s">
        <v>82</v>
      </c>
      <c r="C86" s="10" t="s">
        <v>183</v>
      </c>
      <c r="D86" s="7">
        <v>134.08000000000001</v>
      </c>
      <c r="E86" s="7">
        <v>101103.02</v>
      </c>
      <c r="F86" s="7">
        <v>101237.1</v>
      </c>
      <c r="G86" s="12">
        <v>1132.43</v>
      </c>
      <c r="H86" s="12">
        <v>101142.41</v>
      </c>
      <c r="I86" s="12">
        <v>102274.84</v>
      </c>
      <c r="J86" s="7">
        <v>154.19999999999999</v>
      </c>
      <c r="K86" s="12">
        <v>102259.16</v>
      </c>
      <c r="L86" s="12">
        <v>102413.36</v>
      </c>
      <c r="M86" s="9" t="s">
        <v>786</v>
      </c>
    </row>
    <row r="87" spans="1:13" ht="21" customHeight="1" x14ac:dyDescent="0.25">
      <c r="A87" s="4">
        <v>65</v>
      </c>
      <c r="B87" s="5" t="s">
        <v>381</v>
      </c>
      <c r="C87" s="10" t="s">
        <v>183</v>
      </c>
      <c r="D87" s="7">
        <f>21181587+2005554+669397+1292000+0</f>
        <v>25148538</v>
      </c>
      <c r="E87" s="7">
        <f>308360096+11800695+343943+39390094+3345000</f>
        <v>363239828</v>
      </c>
      <c r="F87" s="7">
        <f>329541683+13806249+1013340+40682094+3345000</f>
        <v>388388366</v>
      </c>
      <c r="G87" s="8">
        <v>22030223</v>
      </c>
      <c r="H87" s="8">
        <v>371965694</v>
      </c>
      <c r="I87" s="8">
        <v>393995917</v>
      </c>
      <c r="J87" s="8">
        <v>14420716</v>
      </c>
      <c r="K87" s="8">
        <v>399204829</v>
      </c>
      <c r="L87" s="8">
        <v>413625545</v>
      </c>
      <c r="M87" s="5" t="s">
        <v>857</v>
      </c>
    </row>
    <row r="88" spans="1:13" ht="21" customHeight="1" x14ac:dyDescent="0.25">
      <c r="A88" s="4">
        <v>66</v>
      </c>
      <c r="B88" s="5" t="s">
        <v>382</v>
      </c>
      <c r="C88" s="10"/>
      <c r="D88" s="7"/>
      <c r="E88" s="7"/>
      <c r="F88" s="7"/>
      <c r="G88" s="8"/>
      <c r="H88" s="8"/>
      <c r="I88" s="8"/>
      <c r="J88" s="8"/>
      <c r="K88" s="8"/>
      <c r="L88" s="8"/>
      <c r="M88" s="5" t="s">
        <v>858</v>
      </c>
    </row>
    <row r="89" spans="1:13" ht="21" customHeight="1" x14ac:dyDescent="0.25">
      <c r="A89" s="4"/>
      <c r="B89" s="9" t="s">
        <v>81</v>
      </c>
      <c r="C89" s="10" t="s">
        <v>183</v>
      </c>
      <c r="D89" s="7">
        <v>0</v>
      </c>
      <c r="E89" s="7">
        <v>87387464</v>
      </c>
      <c r="F89" s="7">
        <v>87387464</v>
      </c>
      <c r="G89" s="7" t="s">
        <v>47</v>
      </c>
      <c r="H89" s="8">
        <v>87387464</v>
      </c>
      <c r="I89" s="8">
        <v>87387464</v>
      </c>
      <c r="J89" s="7">
        <v>0</v>
      </c>
      <c r="K89" s="8">
        <v>87387464</v>
      </c>
      <c r="L89" s="8">
        <v>87387464</v>
      </c>
      <c r="M89" s="9" t="s">
        <v>800</v>
      </c>
    </row>
    <row r="90" spans="1:13" ht="21" customHeight="1" x14ac:dyDescent="0.25">
      <c r="A90" s="4"/>
      <c r="B90" s="9" t="s">
        <v>1152</v>
      </c>
      <c r="C90" s="10" t="s">
        <v>183</v>
      </c>
      <c r="D90" s="7">
        <v>0</v>
      </c>
      <c r="E90" s="7">
        <v>142094.35</v>
      </c>
      <c r="F90" s="7">
        <v>142094.35</v>
      </c>
      <c r="G90" s="7" t="s">
        <v>47</v>
      </c>
      <c r="H90" s="12">
        <v>142094.35</v>
      </c>
      <c r="I90" s="12">
        <v>142094.35</v>
      </c>
      <c r="J90" s="7">
        <v>0</v>
      </c>
      <c r="K90" s="12">
        <v>142094.35</v>
      </c>
      <c r="L90" s="12">
        <v>142094.35</v>
      </c>
      <c r="M90" s="9" t="s">
        <v>1158</v>
      </c>
    </row>
    <row r="91" spans="1:13" ht="21" customHeight="1" x14ac:dyDescent="0.25">
      <c r="A91" s="4">
        <v>67</v>
      </c>
      <c r="B91" s="5" t="s">
        <v>383</v>
      </c>
      <c r="C91" s="10"/>
      <c r="D91" s="7"/>
      <c r="E91" s="7"/>
      <c r="F91" s="7"/>
      <c r="G91" s="7"/>
      <c r="H91" s="12"/>
      <c r="I91" s="12"/>
      <c r="J91" s="7"/>
      <c r="K91" s="12"/>
      <c r="L91" s="12"/>
      <c r="M91" s="5" t="s">
        <v>859</v>
      </c>
    </row>
    <row r="92" spans="1:13" ht="21" customHeight="1" x14ac:dyDescent="0.25">
      <c r="A92" s="4"/>
      <c r="B92" s="9" t="s">
        <v>81</v>
      </c>
      <c r="C92" s="10" t="s">
        <v>183</v>
      </c>
      <c r="D92" s="7">
        <v>6318663</v>
      </c>
      <c r="E92" s="7">
        <v>18529225</v>
      </c>
      <c r="F92" s="7">
        <v>24847888</v>
      </c>
      <c r="G92" s="8">
        <v>410955</v>
      </c>
      <c r="H92" s="8">
        <v>24307933</v>
      </c>
      <c r="I92" s="8">
        <v>24718888</v>
      </c>
      <c r="J92" s="7">
        <v>0</v>
      </c>
      <c r="K92" s="8">
        <v>24633855</v>
      </c>
      <c r="L92" s="8">
        <v>24633855</v>
      </c>
      <c r="M92" s="9" t="s">
        <v>800</v>
      </c>
    </row>
    <row r="93" spans="1:13" ht="21" customHeight="1" x14ac:dyDescent="0.25">
      <c r="A93" s="4"/>
      <c r="B93" s="9" t="s">
        <v>1153</v>
      </c>
      <c r="C93" s="10" t="s">
        <v>183</v>
      </c>
      <c r="D93" s="7">
        <v>10769.78</v>
      </c>
      <c r="E93" s="7">
        <v>54620.49</v>
      </c>
      <c r="F93" s="7">
        <v>65390.27</v>
      </c>
      <c r="G93" s="12">
        <v>1602.72</v>
      </c>
      <c r="H93" s="12">
        <v>63284.45</v>
      </c>
      <c r="I93" s="12">
        <v>64887.17</v>
      </c>
      <c r="J93" s="7">
        <v>0</v>
      </c>
      <c r="K93" s="12">
        <v>64594.01</v>
      </c>
      <c r="L93" s="12">
        <v>64594.01</v>
      </c>
      <c r="M93" s="9" t="s">
        <v>1159</v>
      </c>
    </row>
    <row r="94" spans="1:13" ht="21" customHeight="1" x14ac:dyDescent="0.25">
      <c r="A94" s="4">
        <v>68</v>
      </c>
      <c r="B94" s="5" t="s">
        <v>121</v>
      </c>
      <c r="C94" s="10" t="s">
        <v>183</v>
      </c>
      <c r="D94" s="7">
        <v>1763630</v>
      </c>
      <c r="E94" s="7">
        <v>674631</v>
      </c>
      <c r="F94" s="7">
        <v>2438261</v>
      </c>
      <c r="G94" s="8">
        <v>1704007</v>
      </c>
      <c r="H94" s="8">
        <v>803003</v>
      </c>
      <c r="I94" s="8">
        <v>2507010</v>
      </c>
      <c r="J94" s="8">
        <v>1632885</v>
      </c>
      <c r="K94" s="8">
        <v>719582</v>
      </c>
      <c r="L94" s="8">
        <v>2352467</v>
      </c>
      <c r="M94" s="5" t="s">
        <v>860</v>
      </c>
    </row>
    <row r="95" spans="1:13" ht="21" customHeight="1" x14ac:dyDescent="0.25">
      <c r="A95" s="4">
        <v>69</v>
      </c>
      <c r="B95" s="5" t="s">
        <v>122</v>
      </c>
      <c r="C95" s="10" t="s">
        <v>183</v>
      </c>
      <c r="D95" s="7">
        <v>8533311</v>
      </c>
      <c r="E95" s="7">
        <v>11708312</v>
      </c>
      <c r="F95" s="7">
        <v>20241623</v>
      </c>
      <c r="G95" s="8">
        <v>2487122</v>
      </c>
      <c r="H95" s="8">
        <v>14082751</v>
      </c>
      <c r="I95" s="8">
        <v>16569873</v>
      </c>
      <c r="J95" s="8">
        <v>2241462</v>
      </c>
      <c r="K95" s="8">
        <v>14227824</v>
      </c>
      <c r="L95" s="8">
        <v>16469286</v>
      </c>
      <c r="M95" s="5" t="s">
        <v>861</v>
      </c>
    </row>
    <row r="96" spans="1:13" ht="21" customHeight="1" x14ac:dyDescent="0.25">
      <c r="A96" s="4">
        <v>70</v>
      </c>
      <c r="B96" s="5" t="s">
        <v>384</v>
      </c>
      <c r="C96" s="10" t="s">
        <v>183</v>
      </c>
      <c r="D96" s="7">
        <v>3705912</v>
      </c>
      <c r="E96" s="7">
        <v>569748</v>
      </c>
      <c r="F96" s="7">
        <v>4275660</v>
      </c>
      <c r="G96" s="8">
        <v>1347470</v>
      </c>
      <c r="H96" s="8">
        <v>1786482</v>
      </c>
      <c r="I96" s="8">
        <v>3133952</v>
      </c>
      <c r="J96" s="8">
        <v>1158290</v>
      </c>
      <c r="K96" s="8">
        <v>2264913</v>
      </c>
      <c r="L96" s="8">
        <v>3423203</v>
      </c>
      <c r="M96" s="5" t="s">
        <v>862</v>
      </c>
    </row>
    <row r="97" spans="1:13" ht="18" customHeight="1" x14ac:dyDescent="0.25">
      <c r="A97" s="16" t="s">
        <v>1273</v>
      </c>
      <c r="M97" s="17"/>
    </row>
    <row r="98" spans="1:13" ht="18" customHeight="1" x14ac:dyDescent="0.25">
      <c r="A98" s="16" t="s">
        <v>508</v>
      </c>
      <c r="D98" s="18"/>
      <c r="G98" s="18" t="s">
        <v>385</v>
      </c>
      <c r="M98" s="17"/>
    </row>
  </sheetData>
  <mergeCells count="9">
    <mergeCell ref="A1:M1"/>
    <mergeCell ref="A2:M2"/>
    <mergeCell ref="M3:M4"/>
    <mergeCell ref="A3:A4"/>
    <mergeCell ref="B3:B4"/>
    <mergeCell ref="C3:C4"/>
    <mergeCell ref="D3:F3"/>
    <mergeCell ref="G3:I3"/>
    <mergeCell ref="J3:L3"/>
  </mergeCells>
  <pageMargins left="0.39370078740157499" right="0.31496062992126" top="0.81" bottom="0.511811023622047" header="0.31496062992126" footer="0.27559055118110198"/>
  <pageSetup paperSize="9" scale="80" fitToHeight="0" pageOrder="overThenDown" orientation="landscape" r:id="rId1"/>
  <rowBreaks count="3" manualBreakCount="3">
    <brk id="28" max="12" man="1"/>
    <brk id="53" max="12" man="1"/>
    <brk id="78" max="12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R80"/>
  <sheetViews>
    <sheetView showZeros="0" tabSelected="1" view="pageBreakPreview" zoomScale="130" zoomScaleSheetLayoutView="130" workbookViewId="0">
      <selection activeCell="S4" sqref="S4"/>
    </sheetView>
  </sheetViews>
  <sheetFormatPr defaultColWidth="8.85546875" defaultRowHeight="15" x14ac:dyDescent="0.25"/>
  <cols>
    <col min="1" max="1" width="6.140625" style="496" customWidth="1"/>
    <col min="2" max="2" width="20.5703125" style="450" customWidth="1"/>
    <col min="3" max="3" width="14.7109375" style="450" customWidth="1"/>
    <col min="4" max="4" width="9.28515625" style="496" bestFit="1" customWidth="1"/>
    <col min="5" max="8" width="9.28515625" style="450" hidden="1" customWidth="1"/>
    <col min="9" max="9" width="9.28515625" style="450" customWidth="1"/>
    <col min="10" max="10" width="9.28515625" style="497" hidden="1" customWidth="1"/>
    <col min="11" max="11" width="9.28515625" style="450" hidden="1" customWidth="1"/>
    <col min="12" max="12" width="9" style="450" hidden="1" customWidth="1"/>
    <col min="13" max="13" width="13.140625" style="450" hidden="1" customWidth="1"/>
    <col min="14" max="15" width="9" style="450" bestFit="1" customWidth="1"/>
    <col min="16" max="16" width="9" style="450" customWidth="1"/>
    <col min="17" max="17" width="10.5703125" style="450" customWidth="1"/>
    <col min="18" max="18" width="28.140625" style="498" customWidth="1"/>
    <col min="19" max="16384" width="8.85546875" style="450"/>
  </cols>
  <sheetData>
    <row r="1" spans="1:18" ht="19.5" customHeight="1" x14ac:dyDescent="0.25">
      <c r="A1" s="512" t="s">
        <v>1160</v>
      </c>
      <c r="B1" s="512"/>
      <c r="C1" s="512"/>
      <c r="D1" s="512"/>
      <c r="E1" s="512"/>
      <c r="F1" s="512"/>
      <c r="G1" s="512"/>
      <c r="H1" s="512"/>
      <c r="I1" s="512"/>
      <c r="J1" s="512"/>
      <c r="K1" s="512"/>
      <c r="L1" s="512"/>
      <c r="M1" s="512"/>
      <c r="N1" s="512"/>
      <c r="O1" s="512"/>
      <c r="P1" s="512"/>
      <c r="Q1" s="512"/>
      <c r="R1" s="512"/>
    </row>
    <row r="2" spans="1:18" ht="18.75" customHeight="1" x14ac:dyDescent="0.25">
      <c r="A2" s="513" t="s">
        <v>760</v>
      </c>
      <c r="B2" s="513"/>
      <c r="C2" s="513"/>
      <c r="D2" s="513"/>
      <c r="E2" s="513"/>
      <c r="F2" s="513"/>
      <c r="G2" s="513"/>
      <c r="H2" s="513"/>
      <c r="I2" s="513"/>
      <c r="J2" s="513"/>
      <c r="K2" s="513"/>
      <c r="L2" s="513"/>
      <c r="M2" s="513"/>
      <c r="N2" s="513"/>
      <c r="O2" s="513"/>
      <c r="P2" s="513"/>
      <c r="Q2" s="513"/>
      <c r="R2" s="513"/>
    </row>
    <row r="3" spans="1:18" s="456" customFormat="1" ht="47.25" customHeight="1" x14ac:dyDescent="0.25">
      <c r="A3" s="451" t="s">
        <v>733</v>
      </c>
      <c r="B3" s="452" t="s">
        <v>123</v>
      </c>
      <c r="C3" s="453" t="s">
        <v>761</v>
      </c>
      <c r="D3" s="451" t="s">
        <v>27</v>
      </c>
      <c r="E3" s="452" t="s">
        <v>28</v>
      </c>
      <c r="F3" s="452" t="s">
        <v>124</v>
      </c>
      <c r="G3" s="451" t="s">
        <v>125</v>
      </c>
      <c r="H3" s="451" t="s">
        <v>126</v>
      </c>
      <c r="I3" s="451" t="s">
        <v>127</v>
      </c>
      <c r="J3" s="452" t="s">
        <v>1</v>
      </c>
      <c r="K3" s="454" t="s">
        <v>1</v>
      </c>
      <c r="L3" s="455" t="s">
        <v>2</v>
      </c>
      <c r="M3" s="452" t="s">
        <v>3</v>
      </c>
      <c r="N3" s="452" t="s">
        <v>4</v>
      </c>
      <c r="O3" s="452" t="s">
        <v>5</v>
      </c>
      <c r="P3" s="452" t="s">
        <v>493</v>
      </c>
      <c r="Q3" s="452" t="s">
        <v>606</v>
      </c>
      <c r="R3" s="452" t="s">
        <v>1162</v>
      </c>
    </row>
    <row r="4" spans="1:18" s="462" customFormat="1" ht="20.25" customHeight="1" x14ac:dyDescent="0.25">
      <c r="A4" s="457"/>
      <c r="B4" s="458" t="s">
        <v>128</v>
      </c>
      <c r="C4" s="459"/>
      <c r="D4" s="459"/>
      <c r="E4" s="459"/>
      <c r="F4" s="459"/>
      <c r="G4" s="459"/>
      <c r="H4" s="459"/>
      <c r="I4" s="459"/>
      <c r="J4" s="460"/>
      <c r="K4" s="459"/>
      <c r="L4" s="459"/>
      <c r="M4" s="459"/>
      <c r="N4" s="459"/>
      <c r="O4" s="459"/>
      <c r="P4" s="459"/>
      <c r="Q4" s="459"/>
      <c r="R4" s="461" t="s">
        <v>1163</v>
      </c>
    </row>
    <row r="5" spans="1:18" s="462" customFormat="1" ht="34.5" customHeight="1" x14ac:dyDescent="0.25">
      <c r="A5" s="463">
        <v>1</v>
      </c>
      <c r="B5" s="464" t="s">
        <v>31</v>
      </c>
      <c r="C5" s="465" t="s">
        <v>129</v>
      </c>
      <c r="D5" s="466">
        <v>407039</v>
      </c>
      <c r="E5" s="467">
        <v>430832</v>
      </c>
      <c r="F5" s="467">
        <v>457082</v>
      </c>
      <c r="G5" s="467">
        <v>492757</v>
      </c>
      <c r="H5" s="467">
        <v>532042</v>
      </c>
      <c r="I5" s="466">
        <v>532694</v>
      </c>
      <c r="J5" s="467">
        <v>539950</v>
      </c>
      <c r="K5" s="467">
        <v>539950</v>
      </c>
      <c r="L5" s="468">
        <v>556402</v>
      </c>
      <c r="M5" s="468">
        <v>565765</v>
      </c>
      <c r="N5" s="466">
        <v>609179</v>
      </c>
      <c r="O5" s="466">
        <v>639230</v>
      </c>
      <c r="P5" s="466">
        <v>657868</v>
      </c>
      <c r="Q5" s="466">
        <v>678533</v>
      </c>
      <c r="R5" s="464" t="s">
        <v>863</v>
      </c>
    </row>
    <row r="6" spans="1:18" s="462" customFormat="1" ht="38.25" customHeight="1" x14ac:dyDescent="0.25">
      <c r="A6" s="469">
        <v>2</v>
      </c>
      <c r="B6" s="470" t="s">
        <v>36</v>
      </c>
      <c r="C6" s="471" t="s">
        <v>129</v>
      </c>
      <c r="D6" s="472">
        <v>30066</v>
      </c>
      <c r="E6" s="473">
        <v>31285</v>
      </c>
      <c r="F6" s="473">
        <v>33980</v>
      </c>
      <c r="G6" s="473">
        <v>32421</v>
      </c>
      <c r="H6" s="473">
        <v>34071</v>
      </c>
      <c r="I6" s="472">
        <v>37733</v>
      </c>
      <c r="J6" s="473">
        <v>42332</v>
      </c>
      <c r="K6" s="473">
        <v>42332</v>
      </c>
      <c r="L6" s="474">
        <v>46453</v>
      </c>
      <c r="M6" s="474">
        <v>44271</v>
      </c>
      <c r="N6" s="472">
        <v>48270</v>
      </c>
      <c r="O6" s="472">
        <v>43842</v>
      </c>
      <c r="P6" s="472">
        <v>45230</v>
      </c>
      <c r="Q6" s="472">
        <v>47668</v>
      </c>
      <c r="R6" s="470" t="s">
        <v>864</v>
      </c>
    </row>
    <row r="7" spans="1:18" s="462" customFormat="1" ht="20.25" customHeight="1" x14ac:dyDescent="0.25">
      <c r="A7" s="469">
        <v>3</v>
      </c>
      <c r="B7" s="470" t="s">
        <v>130</v>
      </c>
      <c r="C7" s="475" t="s">
        <v>131</v>
      </c>
      <c r="D7" s="472">
        <v>32202</v>
      </c>
      <c r="E7" s="473">
        <v>31747</v>
      </c>
      <c r="F7" s="473">
        <v>32417</v>
      </c>
      <c r="G7" s="473">
        <v>32845</v>
      </c>
      <c r="H7" s="473">
        <v>47496</v>
      </c>
      <c r="I7" s="472">
        <v>52219</v>
      </c>
      <c r="J7" s="473">
        <v>47559</v>
      </c>
      <c r="K7" s="473">
        <v>47559</v>
      </c>
      <c r="L7" s="474">
        <v>40679</v>
      </c>
      <c r="M7" s="474">
        <v>35407</v>
      </c>
      <c r="N7" s="472">
        <v>33659</v>
      </c>
      <c r="O7" s="472">
        <v>32249</v>
      </c>
      <c r="P7" s="472">
        <v>31897</v>
      </c>
      <c r="Q7" s="472">
        <v>31806</v>
      </c>
      <c r="R7" s="499" t="s">
        <v>998</v>
      </c>
    </row>
    <row r="8" spans="1:18" s="462" customFormat="1" ht="36" customHeight="1" x14ac:dyDescent="0.25">
      <c r="A8" s="476">
        <v>4</v>
      </c>
      <c r="B8" s="477" t="s">
        <v>132</v>
      </c>
      <c r="C8" s="478" t="s">
        <v>129</v>
      </c>
      <c r="D8" s="479">
        <v>32190</v>
      </c>
      <c r="E8" s="480">
        <v>33988</v>
      </c>
      <c r="F8" s="480">
        <v>34118</v>
      </c>
      <c r="G8" s="480">
        <v>33508</v>
      </c>
      <c r="H8" s="480">
        <v>33690</v>
      </c>
      <c r="I8" s="479">
        <v>37684</v>
      </c>
      <c r="J8" s="480">
        <v>38090</v>
      </c>
      <c r="K8" s="480">
        <v>38090</v>
      </c>
      <c r="L8" s="481">
        <v>37862</v>
      </c>
      <c r="M8" s="481">
        <v>37788</v>
      </c>
      <c r="N8" s="479">
        <v>37462</v>
      </c>
      <c r="O8" s="479">
        <v>36941</v>
      </c>
      <c r="P8" s="479">
        <v>36010</v>
      </c>
      <c r="Q8" s="479">
        <v>35683</v>
      </c>
      <c r="R8" s="477" t="s">
        <v>865</v>
      </c>
    </row>
    <row r="9" spans="1:18" s="462" customFormat="1" ht="20.25" customHeight="1" x14ac:dyDescent="0.25">
      <c r="A9" s="457"/>
      <c r="B9" s="458" t="s">
        <v>133</v>
      </c>
      <c r="C9" s="482"/>
      <c r="D9" s="483"/>
      <c r="E9" s="484"/>
      <c r="F9" s="484"/>
      <c r="G9" s="484"/>
      <c r="H9" s="484"/>
      <c r="I9" s="483"/>
      <c r="J9" s="484"/>
      <c r="K9" s="484"/>
      <c r="L9" s="484"/>
      <c r="M9" s="484"/>
      <c r="N9" s="483"/>
      <c r="O9" s="483"/>
      <c r="P9" s="483"/>
      <c r="Q9" s="483"/>
      <c r="R9" s="461" t="s">
        <v>1164</v>
      </c>
    </row>
    <row r="10" spans="1:18" s="462" customFormat="1" ht="20.25" customHeight="1" x14ac:dyDescent="0.25">
      <c r="A10" s="463">
        <v>5</v>
      </c>
      <c r="B10" s="464" t="s">
        <v>77</v>
      </c>
      <c r="C10" s="485" t="s">
        <v>134</v>
      </c>
      <c r="D10" s="466">
        <v>12595803</v>
      </c>
      <c r="E10" s="467">
        <v>15732535</v>
      </c>
      <c r="F10" s="467">
        <v>22624960</v>
      </c>
      <c r="G10" s="467">
        <v>15460202</v>
      </c>
      <c r="H10" s="467">
        <v>14124093</v>
      </c>
      <c r="I10" s="466">
        <v>12722820</v>
      </c>
      <c r="J10" s="467">
        <v>12877394</v>
      </c>
      <c r="K10" s="468">
        <v>13599566</v>
      </c>
      <c r="L10" s="468">
        <v>16611610</v>
      </c>
      <c r="M10" s="468">
        <v>22319148</v>
      </c>
      <c r="N10" s="466">
        <v>22493671</v>
      </c>
      <c r="O10" s="466">
        <v>28123789</v>
      </c>
      <c r="P10" s="466">
        <v>24745487</v>
      </c>
      <c r="Q10" s="466">
        <v>22312681</v>
      </c>
      <c r="R10" s="464" t="s">
        <v>791</v>
      </c>
    </row>
    <row r="11" spans="1:18" s="462" customFormat="1" ht="20.25" customHeight="1" x14ac:dyDescent="0.25">
      <c r="A11" s="469">
        <v>6</v>
      </c>
      <c r="B11" s="470" t="s">
        <v>80</v>
      </c>
      <c r="C11" s="475" t="s">
        <v>134</v>
      </c>
      <c r="D11" s="472">
        <v>3714284</v>
      </c>
      <c r="E11" s="473">
        <v>5295551</v>
      </c>
      <c r="F11" s="473">
        <v>4872847</v>
      </c>
      <c r="G11" s="473">
        <v>4073479</v>
      </c>
      <c r="H11" s="473">
        <v>3425580</v>
      </c>
      <c r="I11" s="472">
        <v>4325699</v>
      </c>
      <c r="J11" s="473">
        <v>3764120</v>
      </c>
      <c r="K11" s="474">
        <v>2923435</v>
      </c>
      <c r="L11" s="474">
        <v>2833895</v>
      </c>
      <c r="M11" s="474">
        <v>2878320</v>
      </c>
      <c r="N11" s="472">
        <v>2164163</v>
      </c>
      <c r="O11" s="472">
        <v>2915584</v>
      </c>
      <c r="P11" s="472">
        <v>3727780</v>
      </c>
      <c r="Q11" s="472">
        <v>3480928</v>
      </c>
      <c r="R11" s="470" t="s">
        <v>797</v>
      </c>
    </row>
    <row r="12" spans="1:18" s="462" customFormat="1" ht="20.25" customHeight="1" x14ac:dyDescent="0.25">
      <c r="A12" s="469">
        <v>7</v>
      </c>
      <c r="B12" s="470" t="s">
        <v>135</v>
      </c>
      <c r="C12" s="475" t="s">
        <v>134</v>
      </c>
      <c r="D12" s="472">
        <v>2642706</v>
      </c>
      <c r="E12" s="473">
        <v>3273906</v>
      </c>
      <c r="F12" s="473">
        <v>3242371</v>
      </c>
      <c r="G12" s="473">
        <v>3452406</v>
      </c>
      <c r="H12" s="473">
        <v>3271169</v>
      </c>
      <c r="I12" s="472">
        <v>3601984</v>
      </c>
      <c r="J12" s="473">
        <v>3478189</v>
      </c>
      <c r="K12" s="474">
        <v>3479189</v>
      </c>
      <c r="L12" s="474">
        <v>3635751</v>
      </c>
      <c r="M12" s="474">
        <v>3777772</v>
      </c>
      <c r="N12" s="472">
        <v>3505348</v>
      </c>
      <c r="O12" s="472">
        <v>3907823</v>
      </c>
      <c r="P12" s="472">
        <v>3846427</v>
      </c>
      <c r="Q12" s="472">
        <v>3678846</v>
      </c>
      <c r="R12" s="470" t="s">
        <v>866</v>
      </c>
    </row>
    <row r="13" spans="1:18" s="462" customFormat="1" ht="20.25" customHeight="1" x14ac:dyDescent="0.25">
      <c r="A13" s="469">
        <v>8</v>
      </c>
      <c r="B13" s="470" t="s">
        <v>136</v>
      </c>
      <c r="C13" s="475" t="s">
        <v>134</v>
      </c>
      <c r="D13" s="472">
        <v>125392</v>
      </c>
      <c r="E13" s="473">
        <v>149584</v>
      </c>
      <c r="F13" s="473">
        <v>216966</v>
      </c>
      <c r="G13" s="473">
        <v>137514</v>
      </c>
      <c r="H13" s="473">
        <v>124577</v>
      </c>
      <c r="I13" s="472">
        <v>136856</v>
      </c>
      <c r="J13" s="473">
        <v>130458</v>
      </c>
      <c r="K13" s="474">
        <v>130456</v>
      </c>
      <c r="L13" s="474">
        <v>123654</v>
      </c>
      <c r="M13" s="474">
        <v>139307</v>
      </c>
      <c r="N13" s="472">
        <v>107604</v>
      </c>
      <c r="O13" s="472">
        <v>151837</v>
      </c>
      <c r="P13" s="472">
        <v>134787</v>
      </c>
      <c r="Q13" s="472">
        <v>141863</v>
      </c>
      <c r="R13" s="470" t="s">
        <v>867</v>
      </c>
    </row>
    <row r="14" spans="1:18" s="462" customFormat="1" ht="20.25" customHeight="1" x14ac:dyDescent="0.25">
      <c r="A14" s="469">
        <v>9</v>
      </c>
      <c r="B14" s="470" t="s">
        <v>137</v>
      </c>
      <c r="C14" s="475" t="s">
        <v>134</v>
      </c>
      <c r="D14" s="472">
        <v>479353</v>
      </c>
      <c r="E14" s="473">
        <v>512609</v>
      </c>
      <c r="F14" s="473">
        <v>681243</v>
      </c>
      <c r="G14" s="473">
        <v>587215</v>
      </c>
      <c r="H14" s="473">
        <v>517520</v>
      </c>
      <c r="I14" s="472">
        <v>741522</v>
      </c>
      <c r="J14" s="473">
        <v>492192</v>
      </c>
      <c r="K14" s="474">
        <v>491562</v>
      </c>
      <c r="L14" s="474">
        <v>502831</v>
      </c>
      <c r="M14" s="474">
        <v>420429</v>
      </c>
      <c r="N14" s="472">
        <v>447278</v>
      </c>
      <c r="O14" s="472">
        <v>562956</v>
      </c>
      <c r="P14" s="472">
        <v>582280</v>
      </c>
      <c r="Q14" s="472">
        <v>549695</v>
      </c>
      <c r="R14" s="470" t="s">
        <v>868</v>
      </c>
    </row>
    <row r="15" spans="1:18" s="462" customFormat="1" ht="20.25" customHeight="1" x14ac:dyDescent="0.25">
      <c r="A15" s="469">
        <v>10</v>
      </c>
      <c r="B15" s="470" t="s">
        <v>138</v>
      </c>
      <c r="C15" s="475" t="s">
        <v>139</v>
      </c>
      <c r="D15" s="472">
        <v>2880</v>
      </c>
      <c r="E15" s="473">
        <v>2361</v>
      </c>
      <c r="F15" s="473">
        <v>2936</v>
      </c>
      <c r="G15" s="473">
        <v>2438</v>
      </c>
      <c r="H15" s="473">
        <v>2084</v>
      </c>
      <c r="I15" s="472">
        <v>2399</v>
      </c>
      <c r="J15" s="473">
        <v>2192</v>
      </c>
      <c r="K15" s="474">
        <v>2194</v>
      </c>
      <c r="L15" s="474">
        <v>1588</v>
      </c>
      <c r="M15" s="474">
        <v>1564</v>
      </c>
      <c r="N15" s="472">
        <v>1441</v>
      </c>
      <c r="O15" s="472">
        <v>1323</v>
      </c>
      <c r="P15" s="472">
        <v>1595</v>
      </c>
      <c r="Q15" s="472">
        <v>1648</v>
      </c>
      <c r="R15" s="470" t="s">
        <v>869</v>
      </c>
    </row>
    <row r="16" spans="1:18" s="462" customFormat="1" ht="36.75" customHeight="1" x14ac:dyDescent="0.25">
      <c r="A16" s="469">
        <v>11</v>
      </c>
      <c r="B16" s="470" t="s">
        <v>140</v>
      </c>
      <c r="C16" s="471" t="s">
        <v>129</v>
      </c>
      <c r="D16" s="472">
        <v>165230</v>
      </c>
      <c r="E16" s="473">
        <v>187696</v>
      </c>
      <c r="F16" s="473">
        <v>213246</v>
      </c>
      <c r="G16" s="473">
        <v>212960</v>
      </c>
      <c r="H16" s="473">
        <v>218553</v>
      </c>
      <c r="I16" s="472">
        <v>207157</v>
      </c>
      <c r="J16" s="473">
        <v>167289</v>
      </c>
      <c r="K16" s="474">
        <v>168582</v>
      </c>
      <c r="L16" s="474">
        <v>136618</v>
      </c>
      <c r="M16" s="474">
        <v>152183</v>
      </c>
      <c r="N16" s="472">
        <v>129321</v>
      </c>
      <c r="O16" s="472">
        <v>158108</v>
      </c>
      <c r="P16" s="472">
        <v>194584</v>
      </c>
      <c r="Q16" s="472">
        <v>200955</v>
      </c>
      <c r="R16" s="470" t="s">
        <v>870</v>
      </c>
    </row>
    <row r="17" spans="1:18" s="462" customFormat="1" ht="20.25" customHeight="1" x14ac:dyDescent="0.25">
      <c r="A17" s="469">
        <v>12</v>
      </c>
      <c r="B17" s="470" t="s">
        <v>141</v>
      </c>
      <c r="C17" s="475" t="s">
        <v>134</v>
      </c>
      <c r="D17" s="472">
        <v>4801184</v>
      </c>
      <c r="E17" s="473">
        <v>5139915</v>
      </c>
      <c r="F17" s="473">
        <v>5783099</v>
      </c>
      <c r="G17" s="473">
        <v>6680698</v>
      </c>
      <c r="H17" s="473">
        <v>7101872</v>
      </c>
      <c r="I17" s="472">
        <v>7539999</v>
      </c>
      <c r="J17" s="473">
        <v>8041881</v>
      </c>
      <c r="K17" s="474">
        <v>8041881</v>
      </c>
      <c r="L17" s="474">
        <v>8633411</v>
      </c>
      <c r="M17" s="474">
        <v>9281807</v>
      </c>
      <c r="N17" s="472">
        <v>9362659</v>
      </c>
      <c r="O17" s="472">
        <v>10453038</v>
      </c>
      <c r="P17" s="472">
        <v>11881238</v>
      </c>
      <c r="Q17" s="472">
        <v>12613866</v>
      </c>
      <c r="R17" s="470" t="s">
        <v>871</v>
      </c>
    </row>
    <row r="18" spans="1:18" s="462" customFormat="1" ht="20.25" customHeight="1" x14ac:dyDescent="0.25">
      <c r="A18" s="469">
        <v>13</v>
      </c>
      <c r="B18" s="470" t="s">
        <v>142</v>
      </c>
      <c r="C18" s="475" t="s">
        <v>134</v>
      </c>
      <c r="D18" s="472">
        <v>95738</v>
      </c>
      <c r="E18" s="473">
        <v>107334</v>
      </c>
      <c r="F18" s="473">
        <v>125755</v>
      </c>
      <c r="G18" s="473">
        <v>133768</v>
      </c>
      <c r="H18" s="473">
        <v>133921</v>
      </c>
      <c r="I18" s="472">
        <v>147625</v>
      </c>
      <c r="J18" s="473">
        <v>161157</v>
      </c>
      <c r="K18" s="474">
        <v>161854</v>
      </c>
      <c r="L18" s="474">
        <v>184486</v>
      </c>
      <c r="M18" s="474">
        <v>194426</v>
      </c>
      <c r="N18" s="472">
        <v>197668</v>
      </c>
      <c r="O18" s="472">
        <v>261857</v>
      </c>
      <c r="P18" s="472">
        <v>268047</v>
      </c>
      <c r="Q18" s="472">
        <v>306399</v>
      </c>
      <c r="R18" s="470" t="s">
        <v>872</v>
      </c>
    </row>
    <row r="19" spans="1:18" s="462" customFormat="1" ht="20.25" customHeight="1" x14ac:dyDescent="0.25">
      <c r="A19" s="469">
        <v>14</v>
      </c>
      <c r="B19" s="470" t="s">
        <v>143</v>
      </c>
      <c r="C19" s="475" t="s">
        <v>134</v>
      </c>
      <c r="D19" s="472">
        <v>889007</v>
      </c>
      <c r="E19" s="473">
        <v>947387</v>
      </c>
      <c r="F19" s="473">
        <v>1035828</v>
      </c>
      <c r="G19" s="473">
        <v>1224077</v>
      </c>
      <c r="H19" s="473">
        <v>1279880</v>
      </c>
      <c r="I19" s="472">
        <v>1427231</v>
      </c>
      <c r="J19" s="473">
        <v>1412291</v>
      </c>
      <c r="K19" s="474">
        <v>1414009</v>
      </c>
      <c r="L19" s="474">
        <v>1492781</v>
      </c>
      <c r="M19" s="474">
        <v>1490662</v>
      </c>
      <c r="N19" s="472">
        <v>1489374</v>
      </c>
      <c r="O19" s="472">
        <v>1473811</v>
      </c>
      <c r="P19" s="472">
        <v>1484244</v>
      </c>
      <c r="Q19" s="472">
        <v>1539655</v>
      </c>
      <c r="R19" s="470" t="s">
        <v>873</v>
      </c>
    </row>
    <row r="20" spans="1:18" s="462" customFormat="1" ht="20.25" customHeight="1" x14ac:dyDescent="0.25">
      <c r="A20" s="469">
        <v>15</v>
      </c>
      <c r="B20" s="470" t="s">
        <v>106</v>
      </c>
      <c r="C20" s="475" t="s">
        <v>134</v>
      </c>
      <c r="D20" s="472">
        <v>1906353</v>
      </c>
      <c r="E20" s="473">
        <v>2115507</v>
      </c>
      <c r="F20" s="473">
        <v>2696980</v>
      </c>
      <c r="G20" s="473">
        <v>2789025</v>
      </c>
      <c r="H20" s="473">
        <v>2491950</v>
      </c>
      <c r="I20" s="472">
        <v>3056385</v>
      </c>
      <c r="J20" s="473">
        <v>2349300</v>
      </c>
      <c r="K20" s="474">
        <v>2411871</v>
      </c>
      <c r="L20" s="474">
        <v>2342169</v>
      </c>
      <c r="M20" s="474">
        <v>2626291</v>
      </c>
      <c r="N20" s="472">
        <v>2369481</v>
      </c>
      <c r="O20" s="472">
        <v>2166947</v>
      </c>
      <c r="P20" s="472">
        <v>2395134</v>
      </c>
      <c r="Q20" s="472">
        <v>2589271</v>
      </c>
      <c r="R20" s="470" t="s">
        <v>831</v>
      </c>
    </row>
    <row r="21" spans="1:18" s="462" customFormat="1" ht="20.25" customHeight="1" x14ac:dyDescent="0.25">
      <c r="A21" s="469">
        <v>16</v>
      </c>
      <c r="B21" s="470" t="s">
        <v>118</v>
      </c>
      <c r="C21" s="475" t="s">
        <v>139</v>
      </c>
      <c r="D21" s="472">
        <v>27961</v>
      </c>
      <c r="E21" s="473">
        <v>53271</v>
      </c>
      <c r="F21" s="473">
        <v>80697</v>
      </c>
      <c r="G21" s="473">
        <v>105284</v>
      </c>
      <c r="H21" s="473">
        <v>138780</v>
      </c>
      <c r="I21" s="472">
        <v>148303</v>
      </c>
      <c r="J21" s="473">
        <v>207142</v>
      </c>
      <c r="K21" s="474">
        <v>207144</v>
      </c>
      <c r="L21" s="474">
        <v>374046</v>
      </c>
      <c r="M21" s="474">
        <v>349774</v>
      </c>
      <c r="N21" s="472">
        <v>327647</v>
      </c>
      <c r="O21" s="472">
        <v>426443</v>
      </c>
      <c r="P21" s="472">
        <v>460811</v>
      </c>
      <c r="Q21" s="472">
        <v>557691</v>
      </c>
      <c r="R21" s="470" t="s">
        <v>852</v>
      </c>
    </row>
    <row r="22" spans="1:18" s="462" customFormat="1" ht="20.25" customHeight="1" x14ac:dyDescent="0.25">
      <c r="A22" s="476">
        <v>17</v>
      </c>
      <c r="B22" s="477" t="s">
        <v>144</v>
      </c>
      <c r="C22" s="486" t="s">
        <v>139</v>
      </c>
      <c r="D22" s="479">
        <v>98734</v>
      </c>
      <c r="E22" s="480">
        <v>100835</v>
      </c>
      <c r="F22" s="480">
        <v>63218</v>
      </c>
      <c r="G22" s="480">
        <v>59778</v>
      </c>
      <c r="H22" s="480">
        <v>599016</v>
      </c>
      <c r="I22" s="479">
        <v>60643</v>
      </c>
      <c r="J22" s="480">
        <v>48971</v>
      </c>
      <c r="K22" s="481">
        <v>48765</v>
      </c>
      <c r="L22" s="481">
        <v>47774</v>
      </c>
      <c r="M22" s="481">
        <v>34862</v>
      </c>
      <c r="N22" s="479">
        <v>24685</v>
      </c>
      <c r="O22" s="479">
        <v>13541</v>
      </c>
      <c r="P22" s="479">
        <v>12121</v>
      </c>
      <c r="Q22" s="479">
        <v>16758</v>
      </c>
      <c r="R22" s="477" t="s">
        <v>874</v>
      </c>
    </row>
    <row r="23" spans="1:18" s="462" customFormat="1" ht="20.25" customHeight="1" x14ac:dyDescent="0.25">
      <c r="A23" s="457"/>
      <c r="B23" s="458" t="s">
        <v>145</v>
      </c>
      <c r="C23" s="459"/>
      <c r="D23" s="483"/>
      <c r="E23" s="484"/>
      <c r="F23" s="484"/>
      <c r="G23" s="484"/>
      <c r="H23" s="484"/>
      <c r="I23" s="483"/>
      <c r="J23" s="484"/>
      <c r="K23" s="484"/>
      <c r="L23" s="484"/>
      <c r="M23" s="484"/>
      <c r="N23" s="483"/>
      <c r="O23" s="483"/>
      <c r="P23" s="483"/>
      <c r="Q23" s="483"/>
      <c r="R23" s="461" t="s">
        <v>1165</v>
      </c>
    </row>
    <row r="24" spans="1:18" s="462" customFormat="1" ht="20.25" customHeight="1" x14ac:dyDescent="0.25">
      <c r="A24" s="463">
        <v>18</v>
      </c>
      <c r="B24" s="464" t="s">
        <v>146</v>
      </c>
      <c r="C24" s="485" t="s">
        <v>134</v>
      </c>
      <c r="D24" s="466">
        <v>9</v>
      </c>
      <c r="E24" s="467">
        <v>38</v>
      </c>
      <c r="F24" s="467">
        <v>25</v>
      </c>
      <c r="G24" s="467" t="s">
        <v>47</v>
      </c>
      <c r="H24" s="467">
        <v>11</v>
      </c>
      <c r="I24" s="466">
        <v>19</v>
      </c>
      <c r="J24" s="467">
        <v>476</v>
      </c>
      <c r="K24" s="468">
        <v>476</v>
      </c>
      <c r="L24" s="468">
        <v>493</v>
      </c>
      <c r="M24" s="468">
        <v>100</v>
      </c>
      <c r="N24" s="487"/>
      <c r="O24" s="487"/>
      <c r="P24" s="487"/>
      <c r="Q24" s="487"/>
      <c r="R24" s="464" t="s">
        <v>875</v>
      </c>
    </row>
    <row r="25" spans="1:18" s="462" customFormat="1" ht="20.25" customHeight="1" x14ac:dyDescent="0.25">
      <c r="A25" s="469">
        <v>19</v>
      </c>
      <c r="B25" s="470" t="s">
        <v>74</v>
      </c>
      <c r="C25" s="475" t="s">
        <v>134</v>
      </c>
      <c r="D25" s="472">
        <v>9053</v>
      </c>
      <c r="E25" s="473">
        <v>9464</v>
      </c>
      <c r="F25" s="473">
        <v>6691</v>
      </c>
      <c r="G25" s="473">
        <v>6415</v>
      </c>
      <c r="H25" s="473">
        <v>5992</v>
      </c>
      <c r="I25" s="472">
        <v>3846</v>
      </c>
      <c r="J25" s="473">
        <v>3053</v>
      </c>
      <c r="K25" s="474">
        <v>3053</v>
      </c>
      <c r="L25" s="474">
        <v>572</v>
      </c>
      <c r="M25" s="474">
        <v>1300</v>
      </c>
      <c r="N25" s="472">
        <v>930</v>
      </c>
      <c r="O25" s="472">
        <v>110</v>
      </c>
      <c r="P25" s="472">
        <v>0</v>
      </c>
      <c r="Q25" s="472">
        <v>0</v>
      </c>
      <c r="R25" s="470" t="s">
        <v>787</v>
      </c>
    </row>
    <row r="26" spans="1:18" s="462" customFormat="1" ht="20.25" customHeight="1" x14ac:dyDescent="0.25">
      <c r="A26" s="469">
        <v>20</v>
      </c>
      <c r="B26" s="470" t="s">
        <v>147</v>
      </c>
      <c r="C26" s="475" t="s">
        <v>134</v>
      </c>
      <c r="D26" s="472">
        <v>2049277</v>
      </c>
      <c r="E26" s="474" t="s">
        <v>47</v>
      </c>
      <c r="F26" s="474" t="s">
        <v>47</v>
      </c>
      <c r="G26" s="474">
        <v>1803954</v>
      </c>
      <c r="H26" s="474">
        <v>1605489</v>
      </c>
      <c r="I26" s="472">
        <v>2097490</v>
      </c>
      <c r="J26" s="473">
        <v>2326876</v>
      </c>
      <c r="K26" s="474">
        <v>2259726</v>
      </c>
      <c r="L26" s="474">
        <v>1941158</v>
      </c>
      <c r="M26" s="474">
        <v>1453580</v>
      </c>
      <c r="N26" s="472">
        <v>1607215</v>
      </c>
      <c r="O26" s="472">
        <v>1571863</v>
      </c>
      <c r="P26" s="472">
        <v>1124440</v>
      </c>
      <c r="Q26" s="472">
        <v>1534269</v>
      </c>
      <c r="R26" s="470" t="s">
        <v>876</v>
      </c>
    </row>
    <row r="27" spans="1:18" s="462" customFormat="1" ht="20.25" customHeight="1" x14ac:dyDescent="0.25">
      <c r="A27" s="469">
        <v>21</v>
      </c>
      <c r="B27" s="470" t="s">
        <v>75</v>
      </c>
      <c r="C27" s="475" t="s">
        <v>134</v>
      </c>
      <c r="D27" s="472">
        <v>2323</v>
      </c>
      <c r="E27" s="473">
        <v>390</v>
      </c>
      <c r="F27" s="473">
        <v>269</v>
      </c>
      <c r="G27" s="473">
        <v>315</v>
      </c>
      <c r="H27" s="473">
        <v>243</v>
      </c>
      <c r="I27" s="472">
        <v>268</v>
      </c>
      <c r="J27" s="473">
        <v>280</v>
      </c>
      <c r="K27" s="474">
        <v>276</v>
      </c>
      <c r="L27" s="474">
        <v>389</v>
      </c>
      <c r="M27" s="474">
        <v>172</v>
      </c>
      <c r="N27" s="472">
        <v>0</v>
      </c>
      <c r="O27" s="472">
        <v>0</v>
      </c>
      <c r="P27" s="472">
        <v>0</v>
      </c>
      <c r="Q27" s="472">
        <v>0</v>
      </c>
      <c r="R27" s="470" t="s">
        <v>788</v>
      </c>
    </row>
    <row r="28" spans="1:18" s="462" customFormat="1" ht="20.25" customHeight="1" x14ac:dyDescent="0.25">
      <c r="A28" s="469">
        <v>22</v>
      </c>
      <c r="B28" s="470" t="s">
        <v>148</v>
      </c>
      <c r="C28" s="475" t="s">
        <v>134</v>
      </c>
      <c r="D28" s="472">
        <v>406675</v>
      </c>
      <c r="E28" s="473">
        <v>626801</v>
      </c>
      <c r="F28" s="473">
        <v>796134</v>
      </c>
      <c r="G28" s="473">
        <v>997676</v>
      </c>
      <c r="H28" s="473">
        <v>932993</v>
      </c>
      <c r="I28" s="472">
        <v>1086714</v>
      </c>
      <c r="J28" s="473">
        <v>1594634</v>
      </c>
      <c r="K28" s="474">
        <v>1646516</v>
      </c>
      <c r="L28" s="474">
        <v>1750559</v>
      </c>
      <c r="M28" s="474">
        <v>2130995</v>
      </c>
      <c r="N28" s="488"/>
      <c r="O28" s="489"/>
      <c r="P28" s="489"/>
      <c r="Q28" s="489"/>
      <c r="R28" s="470" t="s">
        <v>877</v>
      </c>
    </row>
    <row r="29" spans="1:18" s="462" customFormat="1" ht="20.25" customHeight="1" x14ac:dyDescent="0.25">
      <c r="A29" s="469">
        <v>23</v>
      </c>
      <c r="B29" s="470" t="s">
        <v>149</v>
      </c>
      <c r="C29" s="475" t="s">
        <v>134</v>
      </c>
      <c r="D29" s="472">
        <v>1156227</v>
      </c>
      <c r="E29" s="473">
        <v>1680695</v>
      </c>
      <c r="F29" s="473">
        <v>1076290</v>
      </c>
      <c r="G29" s="473">
        <v>1686148</v>
      </c>
      <c r="H29" s="473">
        <v>2152552</v>
      </c>
      <c r="I29" s="472">
        <v>2338806</v>
      </c>
      <c r="J29" s="473">
        <v>1722804</v>
      </c>
      <c r="K29" s="474">
        <v>1776980</v>
      </c>
      <c r="L29" s="474">
        <v>1789431</v>
      </c>
      <c r="M29" s="474">
        <v>1170522</v>
      </c>
      <c r="N29" s="488"/>
      <c r="O29" s="489"/>
      <c r="P29" s="489"/>
      <c r="Q29" s="489"/>
      <c r="R29" s="470" t="s">
        <v>878</v>
      </c>
    </row>
    <row r="30" spans="1:18" s="462" customFormat="1" ht="20.25" customHeight="1" x14ac:dyDescent="0.25">
      <c r="A30" s="469">
        <v>24</v>
      </c>
      <c r="B30" s="470" t="s">
        <v>150</v>
      </c>
      <c r="C30" s="475" t="s">
        <v>134</v>
      </c>
      <c r="D30" s="472">
        <v>73558</v>
      </c>
      <c r="E30" s="473">
        <v>105724</v>
      </c>
      <c r="F30" s="473">
        <v>86364</v>
      </c>
      <c r="G30" s="473">
        <v>67284</v>
      </c>
      <c r="H30" s="473">
        <v>49309</v>
      </c>
      <c r="I30" s="472">
        <v>38826</v>
      </c>
      <c r="J30" s="473">
        <v>51499</v>
      </c>
      <c r="K30" s="474">
        <v>54081</v>
      </c>
      <c r="L30" s="474">
        <v>74488</v>
      </c>
      <c r="M30" s="474">
        <v>92122</v>
      </c>
      <c r="N30" s="488"/>
      <c r="O30" s="489"/>
      <c r="P30" s="489"/>
      <c r="Q30" s="489"/>
      <c r="R30" s="470" t="s">
        <v>879</v>
      </c>
    </row>
    <row r="31" spans="1:18" s="462" customFormat="1" ht="20.25" customHeight="1" x14ac:dyDescent="0.25">
      <c r="A31" s="469">
        <v>25</v>
      </c>
      <c r="B31" s="470" t="s">
        <v>151</v>
      </c>
      <c r="C31" s="475" t="s">
        <v>134</v>
      </c>
      <c r="D31" s="472">
        <v>148352</v>
      </c>
      <c r="E31" s="473">
        <v>210838</v>
      </c>
      <c r="F31" s="473">
        <v>194934</v>
      </c>
      <c r="G31" s="473">
        <v>203085</v>
      </c>
      <c r="H31" s="473">
        <v>185218</v>
      </c>
      <c r="I31" s="472">
        <v>177197</v>
      </c>
      <c r="J31" s="473">
        <v>176010</v>
      </c>
      <c r="K31" s="474">
        <v>178736</v>
      </c>
      <c r="L31" s="474">
        <v>175516</v>
      </c>
      <c r="M31" s="474">
        <v>142696</v>
      </c>
      <c r="N31" s="488"/>
      <c r="O31" s="489"/>
      <c r="P31" s="489"/>
      <c r="Q31" s="489"/>
      <c r="R31" s="470" t="s">
        <v>880</v>
      </c>
    </row>
    <row r="32" spans="1:18" s="462" customFormat="1" ht="20.25" customHeight="1" x14ac:dyDescent="0.25">
      <c r="A32" s="469">
        <v>26</v>
      </c>
      <c r="B32" s="470" t="s">
        <v>152</v>
      </c>
      <c r="C32" s="475" t="s">
        <v>134</v>
      </c>
      <c r="D32" s="472">
        <v>805765</v>
      </c>
      <c r="E32" s="473">
        <v>1224235</v>
      </c>
      <c r="F32" s="473">
        <v>818993</v>
      </c>
      <c r="G32" s="473">
        <v>1220783</v>
      </c>
      <c r="H32" s="473">
        <v>1056273</v>
      </c>
      <c r="I32" s="472">
        <v>730752</v>
      </c>
      <c r="J32" s="473">
        <v>744561</v>
      </c>
      <c r="K32" s="474">
        <v>1417684</v>
      </c>
      <c r="L32" s="474">
        <v>2680726</v>
      </c>
      <c r="M32" s="474">
        <v>2506662</v>
      </c>
      <c r="N32" s="488"/>
      <c r="O32" s="489"/>
      <c r="P32" s="489"/>
      <c r="Q32" s="489"/>
      <c r="R32" s="470" t="s">
        <v>881</v>
      </c>
    </row>
    <row r="33" spans="1:18" s="462" customFormat="1" ht="20.25" customHeight="1" x14ac:dyDescent="0.25">
      <c r="A33" s="469">
        <v>27</v>
      </c>
      <c r="B33" s="470" t="s">
        <v>84</v>
      </c>
      <c r="C33" s="475" t="s">
        <v>153</v>
      </c>
      <c r="D33" s="472">
        <v>44170</v>
      </c>
      <c r="E33" s="473">
        <v>2180</v>
      </c>
      <c r="F33" s="473">
        <v>586</v>
      </c>
      <c r="G33" s="473">
        <v>536</v>
      </c>
      <c r="H33" s="473">
        <v>16891</v>
      </c>
      <c r="I33" s="472">
        <v>11222</v>
      </c>
      <c r="J33" s="473">
        <v>18489</v>
      </c>
      <c r="K33" s="474">
        <v>18490</v>
      </c>
      <c r="L33" s="474">
        <v>31988</v>
      </c>
      <c r="M33" s="474">
        <v>37517</v>
      </c>
      <c r="N33" s="472">
        <v>36107</v>
      </c>
      <c r="O33" s="472">
        <v>36044</v>
      </c>
      <c r="P33" s="472">
        <v>36491</v>
      </c>
      <c r="Q33" s="472">
        <v>39699</v>
      </c>
      <c r="R33" s="470" t="s">
        <v>802</v>
      </c>
    </row>
    <row r="34" spans="1:18" s="462" customFormat="1" ht="20.25" customHeight="1" x14ac:dyDescent="0.25">
      <c r="A34" s="469">
        <v>28</v>
      </c>
      <c r="B34" s="470" t="s">
        <v>154</v>
      </c>
      <c r="C34" s="475" t="s">
        <v>134</v>
      </c>
      <c r="D34" s="472">
        <v>24494</v>
      </c>
      <c r="E34" s="473">
        <v>15944</v>
      </c>
      <c r="F34" s="473">
        <v>21236</v>
      </c>
      <c r="G34" s="473">
        <v>24642</v>
      </c>
      <c r="H34" s="473">
        <v>25569</v>
      </c>
      <c r="I34" s="472">
        <v>26082</v>
      </c>
      <c r="J34" s="473">
        <v>24124</v>
      </c>
      <c r="K34" s="474">
        <v>23818</v>
      </c>
      <c r="L34" s="474">
        <v>16222</v>
      </c>
      <c r="M34" s="474">
        <v>14599</v>
      </c>
      <c r="N34" s="489"/>
      <c r="O34" s="489"/>
      <c r="P34" s="489"/>
      <c r="Q34" s="489"/>
      <c r="R34" s="470" t="s">
        <v>882</v>
      </c>
    </row>
    <row r="35" spans="1:18" s="462" customFormat="1" ht="20.25" customHeight="1" x14ac:dyDescent="0.25">
      <c r="A35" s="469">
        <v>29</v>
      </c>
      <c r="B35" s="470" t="s">
        <v>155</v>
      </c>
      <c r="C35" s="475" t="s">
        <v>134</v>
      </c>
      <c r="D35" s="472">
        <v>4750512</v>
      </c>
      <c r="E35" s="473">
        <v>5171649</v>
      </c>
      <c r="F35" s="473">
        <v>5852256</v>
      </c>
      <c r="G35" s="473">
        <v>5509237</v>
      </c>
      <c r="H35" s="473">
        <v>5911759</v>
      </c>
      <c r="I35" s="472">
        <v>5839710</v>
      </c>
      <c r="J35" s="473">
        <v>5416817</v>
      </c>
      <c r="K35" s="474">
        <v>5968554</v>
      </c>
      <c r="L35" s="474">
        <v>7233958</v>
      </c>
      <c r="M35" s="474">
        <v>7310599</v>
      </c>
      <c r="N35" s="489"/>
      <c r="O35" s="489"/>
      <c r="P35" s="489"/>
      <c r="Q35" s="489"/>
      <c r="R35" s="470" t="s">
        <v>883</v>
      </c>
    </row>
    <row r="36" spans="1:18" s="462" customFormat="1" ht="20.25" customHeight="1" x14ac:dyDescent="0.25">
      <c r="A36" s="469">
        <v>30</v>
      </c>
      <c r="B36" s="470" t="s">
        <v>156</v>
      </c>
      <c r="C36" s="475" t="s">
        <v>134</v>
      </c>
      <c r="D36" s="472">
        <v>36621</v>
      </c>
      <c r="E36" s="473">
        <v>29708</v>
      </c>
      <c r="F36" s="473">
        <v>57989</v>
      </c>
      <c r="G36" s="473">
        <v>50935</v>
      </c>
      <c r="H36" s="473">
        <v>71642</v>
      </c>
      <c r="I36" s="472">
        <v>23716</v>
      </c>
      <c r="J36" s="473">
        <v>39223</v>
      </c>
      <c r="K36" s="474">
        <v>38774</v>
      </c>
      <c r="L36" s="474">
        <v>88274</v>
      </c>
      <c r="M36" s="474">
        <v>64917</v>
      </c>
      <c r="N36" s="489"/>
      <c r="O36" s="489"/>
      <c r="P36" s="489"/>
      <c r="Q36" s="489"/>
      <c r="R36" s="470" t="s">
        <v>884</v>
      </c>
    </row>
    <row r="37" spans="1:18" s="462" customFormat="1" ht="20.25" customHeight="1" x14ac:dyDescent="0.25">
      <c r="A37" s="469">
        <v>31</v>
      </c>
      <c r="B37" s="470" t="s">
        <v>157</v>
      </c>
      <c r="C37" s="475" t="s">
        <v>134</v>
      </c>
      <c r="D37" s="472">
        <v>426498</v>
      </c>
      <c r="E37" s="473">
        <v>479715</v>
      </c>
      <c r="F37" s="473">
        <v>488458</v>
      </c>
      <c r="G37" s="473">
        <v>534032</v>
      </c>
      <c r="H37" s="473">
        <v>496997</v>
      </c>
      <c r="I37" s="472">
        <v>546472</v>
      </c>
      <c r="J37" s="473">
        <v>660371</v>
      </c>
      <c r="K37" s="474">
        <v>835526</v>
      </c>
      <c r="L37" s="474">
        <v>1459008</v>
      </c>
      <c r="M37" s="474">
        <v>1512982</v>
      </c>
      <c r="N37" s="489"/>
      <c r="O37" s="489"/>
      <c r="P37" s="489"/>
      <c r="Q37" s="489"/>
      <c r="R37" s="470" t="s">
        <v>885</v>
      </c>
    </row>
    <row r="38" spans="1:18" s="462" customFormat="1" ht="20.25" customHeight="1" x14ac:dyDescent="0.25">
      <c r="A38" s="469">
        <v>32</v>
      </c>
      <c r="B38" s="470" t="s">
        <v>158</v>
      </c>
      <c r="C38" s="475" t="s">
        <v>134</v>
      </c>
      <c r="D38" s="472">
        <v>535735</v>
      </c>
      <c r="E38" s="473">
        <v>497315</v>
      </c>
      <c r="F38" s="473">
        <v>544973</v>
      </c>
      <c r="G38" s="473">
        <v>495781</v>
      </c>
      <c r="H38" s="473">
        <v>548748</v>
      </c>
      <c r="I38" s="472">
        <v>856741</v>
      </c>
      <c r="J38" s="473">
        <v>759746</v>
      </c>
      <c r="K38" s="474">
        <v>983155</v>
      </c>
      <c r="L38" s="474">
        <v>999925</v>
      </c>
      <c r="M38" s="474">
        <v>920809</v>
      </c>
      <c r="N38" s="489"/>
      <c r="O38" s="489"/>
      <c r="P38" s="489"/>
      <c r="Q38" s="489"/>
      <c r="R38" s="470" t="s">
        <v>886</v>
      </c>
    </row>
    <row r="39" spans="1:18" s="462" customFormat="1" ht="20.25" customHeight="1" x14ac:dyDescent="0.25">
      <c r="A39" s="469">
        <v>33</v>
      </c>
      <c r="B39" s="470" t="s">
        <v>159</v>
      </c>
      <c r="C39" s="475" t="s">
        <v>134</v>
      </c>
      <c r="D39" s="472">
        <v>981</v>
      </c>
      <c r="E39" s="473">
        <v>642</v>
      </c>
      <c r="F39" s="473">
        <v>550</v>
      </c>
      <c r="G39" s="473">
        <v>1238</v>
      </c>
      <c r="H39" s="473">
        <v>1337</v>
      </c>
      <c r="I39" s="472">
        <v>1670</v>
      </c>
      <c r="J39" s="473">
        <v>1018</v>
      </c>
      <c r="K39" s="474">
        <v>1117</v>
      </c>
      <c r="L39" s="474">
        <v>1266</v>
      </c>
      <c r="M39" s="474">
        <v>551</v>
      </c>
      <c r="N39" s="489"/>
      <c r="O39" s="489"/>
      <c r="P39" s="489"/>
      <c r="Q39" s="489"/>
      <c r="R39" s="470" t="s">
        <v>887</v>
      </c>
    </row>
    <row r="40" spans="1:18" s="462" customFormat="1" ht="20.25" customHeight="1" x14ac:dyDescent="0.25">
      <c r="A40" s="469">
        <v>34</v>
      </c>
      <c r="B40" s="470" t="s">
        <v>160</v>
      </c>
      <c r="C40" s="475" t="s">
        <v>134</v>
      </c>
      <c r="D40" s="472">
        <v>5577</v>
      </c>
      <c r="E40" s="473">
        <v>2053</v>
      </c>
      <c r="F40" s="473">
        <v>3970</v>
      </c>
      <c r="G40" s="473">
        <v>3176</v>
      </c>
      <c r="H40" s="473">
        <v>4995</v>
      </c>
      <c r="I40" s="472">
        <v>59954</v>
      </c>
      <c r="J40" s="473">
        <v>4856</v>
      </c>
      <c r="K40" s="474">
        <v>5010</v>
      </c>
      <c r="L40" s="474">
        <v>3092</v>
      </c>
      <c r="M40" s="474">
        <v>2487</v>
      </c>
      <c r="N40" s="472">
        <v>2946</v>
      </c>
      <c r="O40" s="472">
        <v>2333</v>
      </c>
      <c r="P40" s="472">
        <v>1175</v>
      </c>
      <c r="Q40" s="472">
        <v>1313</v>
      </c>
      <c r="R40" s="470" t="s">
        <v>888</v>
      </c>
    </row>
    <row r="41" spans="1:18" s="462" customFormat="1" ht="20.25" customHeight="1" x14ac:dyDescent="0.25">
      <c r="A41" s="469">
        <v>35</v>
      </c>
      <c r="B41" s="470" t="s">
        <v>90</v>
      </c>
      <c r="C41" s="475" t="s">
        <v>134</v>
      </c>
      <c r="D41" s="472" t="s">
        <v>47</v>
      </c>
      <c r="E41" s="473"/>
      <c r="F41" s="473"/>
      <c r="G41" s="473"/>
      <c r="H41" s="473"/>
      <c r="I41" s="472" t="s">
        <v>47</v>
      </c>
      <c r="J41" s="473"/>
      <c r="K41" s="474">
        <v>708</v>
      </c>
      <c r="L41" s="474">
        <v>0.63300000000000001</v>
      </c>
      <c r="M41" s="474">
        <v>459</v>
      </c>
      <c r="N41" s="472">
        <v>244</v>
      </c>
      <c r="O41" s="472">
        <v>253</v>
      </c>
      <c r="P41" s="472">
        <v>26</v>
      </c>
      <c r="Q41" s="472">
        <v>0</v>
      </c>
      <c r="R41" s="470" t="s">
        <v>889</v>
      </c>
    </row>
    <row r="42" spans="1:18" s="462" customFormat="1" ht="20.25" customHeight="1" x14ac:dyDescent="0.25">
      <c r="A42" s="469">
        <v>36</v>
      </c>
      <c r="B42" s="470" t="s">
        <v>161</v>
      </c>
      <c r="C42" s="475" t="s">
        <v>134</v>
      </c>
      <c r="D42" s="472">
        <v>671541</v>
      </c>
      <c r="E42" s="473">
        <v>858843</v>
      </c>
      <c r="F42" s="473">
        <v>1275919</v>
      </c>
      <c r="G42" s="473">
        <v>1151241</v>
      </c>
      <c r="H42" s="473">
        <v>1580617</v>
      </c>
      <c r="I42" s="472">
        <v>2126337</v>
      </c>
      <c r="J42" s="473">
        <v>1824648</v>
      </c>
      <c r="K42" s="474">
        <v>1717904</v>
      </c>
      <c r="L42" s="474">
        <v>768248</v>
      </c>
      <c r="M42" s="474">
        <v>483559</v>
      </c>
      <c r="N42" s="472">
        <v>91394</v>
      </c>
      <c r="O42" s="472">
        <v>82001</v>
      </c>
      <c r="P42" s="472">
        <v>85413</v>
      </c>
      <c r="Q42" s="472">
        <v>158154</v>
      </c>
      <c r="R42" s="470" t="s">
        <v>890</v>
      </c>
    </row>
    <row r="43" spans="1:18" s="462" customFormat="1" ht="20.25" customHeight="1" x14ac:dyDescent="0.25">
      <c r="A43" s="469">
        <v>37</v>
      </c>
      <c r="B43" s="470" t="s">
        <v>162</v>
      </c>
      <c r="C43" s="475" t="s">
        <v>134</v>
      </c>
      <c r="D43" s="472">
        <v>125651</v>
      </c>
      <c r="E43" s="473">
        <v>162293</v>
      </c>
      <c r="F43" s="473">
        <v>170813</v>
      </c>
      <c r="G43" s="473">
        <v>117767</v>
      </c>
      <c r="H43" s="473">
        <v>124625</v>
      </c>
      <c r="I43" s="472">
        <v>115697</v>
      </c>
      <c r="J43" s="473">
        <v>148974</v>
      </c>
      <c r="K43" s="474">
        <v>153339</v>
      </c>
      <c r="L43" s="474">
        <v>134735</v>
      </c>
      <c r="M43" s="474">
        <v>146390</v>
      </c>
      <c r="N43" s="472">
        <v>116712</v>
      </c>
      <c r="O43" s="472">
        <v>135528</v>
      </c>
      <c r="P43" s="472">
        <v>122438</v>
      </c>
      <c r="Q43" s="472">
        <v>33558</v>
      </c>
      <c r="R43" s="470" t="s">
        <v>891</v>
      </c>
    </row>
    <row r="44" spans="1:18" s="462" customFormat="1" ht="20.25" customHeight="1" x14ac:dyDescent="0.25">
      <c r="A44" s="469">
        <v>38</v>
      </c>
      <c r="B44" s="470" t="s">
        <v>163</v>
      </c>
      <c r="C44" s="475" t="s">
        <v>134</v>
      </c>
      <c r="D44" s="472">
        <v>3291478</v>
      </c>
      <c r="E44" s="473">
        <v>3005572</v>
      </c>
      <c r="F44" s="473">
        <v>3400050</v>
      </c>
      <c r="G44" s="473">
        <v>3876671</v>
      </c>
      <c r="H44" s="473">
        <v>3370322</v>
      </c>
      <c r="I44" s="472">
        <v>4918170</v>
      </c>
      <c r="J44" s="473">
        <v>3189229</v>
      </c>
      <c r="K44" s="474">
        <v>3978806</v>
      </c>
      <c r="L44" s="474">
        <v>3556723</v>
      </c>
      <c r="M44" s="474">
        <v>3115363</v>
      </c>
      <c r="N44" s="489"/>
      <c r="O44" s="489"/>
      <c r="P44" s="489"/>
      <c r="Q44" s="489"/>
      <c r="R44" s="470" t="s">
        <v>892</v>
      </c>
    </row>
    <row r="45" spans="1:18" s="462" customFormat="1" ht="20.25" customHeight="1" x14ac:dyDescent="0.25">
      <c r="A45" s="469">
        <v>39</v>
      </c>
      <c r="B45" s="470" t="s">
        <v>607</v>
      </c>
      <c r="C45" s="475" t="s">
        <v>139</v>
      </c>
      <c r="D45" s="472" t="s">
        <v>47</v>
      </c>
      <c r="E45" s="473"/>
      <c r="F45" s="473"/>
      <c r="G45" s="473"/>
      <c r="H45" s="473"/>
      <c r="I45" s="472">
        <v>4</v>
      </c>
      <c r="J45" s="473"/>
      <c r="K45" s="474"/>
      <c r="L45" s="474"/>
      <c r="M45" s="474"/>
      <c r="N45" s="472">
        <v>0</v>
      </c>
      <c r="O45" s="472">
        <v>0</v>
      </c>
      <c r="P45" s="472">
        <v>0</v>
      </c>
      <c r="Q45" s="472">
        <v>0</v>
      </c>
      <c r="R45" s="470" t="s">
        <v>1148</v>
      </c>
    </row>
    <row r="46" spans="1:18" s="462" customFormat="1" ht="20.25" customHeight="1" x14ac:dyDescent="0.25">
      <c r="A46" s="469">
        <v>40</v>
      </c>
      <c r="B46" s="470" t="s">
        <v>164</v>
      </c>
      <c r="C46" s="475" t="s">
        <v>134</v>
      </c>
      <c r="D46" s="472">
        <v>1335744</v>
      </c>
      <c r="E46" s="474">
        <v>1460363</v>
      </c>
      <c r="F46" s="474">
        <v>1466442</v>
      </c>
      <c r="G46" s="474">
        <v>2083731</v>
      </c>
      <c r="H46" s="474">
        <v>2798340</v>
      </c>
      <c r="I46" s="472">
        <v>2727946</v>
      </c>
      <c r="J46" s="474">
        <v>2734349</v>
      </c>
      <c r="K46" s="474">
        <v>3076795</v>
      </c>
      <c r="L46" s="474">
        <v>4258697</v>
      </c>
      <c r="M46" s="474">
        <v>4853420</v>
      </c>
      <c r="N46" s="489"/>
      <c r="O46" s="489"/>
      <c r="P46" s="489"/>
      <c r="Q46" s="489"/>
      <c r="R46" s="470" t="s">
        <v>893</v>
      </c>
    </row>
    <row r="47" spans="1:18" s="462" customFormat="1" ht="20.25" customHeight="1" x14ac:dyDescent="0.25">
      <c r="A47" s="469">
        <v>41</v>
      </c>
      <c r="B47" s="470" t="s">
        <v>100</v>
      </c>
      <c r="C47" s="475" t="s">
        <v>134</v>
      </c>
      <c r="D47" s="472">
        <v>8869</v>
      </c>
      <c r="E47" s="474">
        <v>8059</v>
      </c>
      <c r="F47" s="474">
        <v>5102</v>
      </c>
      <c r="G47" s="474">
        <v>4620</v>
      </c>
      <c r="H47" s="474">
        <v>5495</v>
      </c>
      <c r="I47" s="472">
        <v>5954</v>
      </c>
      <c r="J47" s="474">
        <v>4064</v>
      </c>
      <c r="K47" s="474">
        <v>4064</v>
      </c>
      <c r="L47" s="474">
        <v>1048</v>
      </c>
      <c r="M47" s="474">
        <v>3679</v>
      </c>
      <c r="N47" s="472">
        <v>6255</v>
      </c>
      <c r="O47" s="472">
        <v>2901</v>
      </c>
      <c r="P47" s="472">
        <v>3253</v>
      </c>
      <c r="Q47" s="472">
        <v>7818</v>
      </c>
      <c r="R47" s="470" t="s">
        <v>823</v>
      </c>
    </row>
    <row r="48" spans="1:18" s="462" customFormat="1" ht="20.25" customHeight="1" x14ac:dyDescent="0.25">
      <c r="A48" s="469">
        <v>42</v>
      </c>
      <c r="B48" s="470" t="s">
        <v>117</v>
      </c>
      <c r="C48" s="475" t="s">
        <v>134</v>
      </c>
      <c r="D48" s="472">
        <v>33119</v>
      </c>
      <c r="E48" s="474">
        <v>26366</v>
      </c>
      <c r="F48" s="474">
        <v>40537</v>
      </c>
      <c r="G48" s="474"/>
      <c r="H48" s="474">
        <v>33687</v>
      </c>
      <c r="I48" s="472">
        <v>48784</v>
      </c>
      <c r="J48" s="474">
        <v>58043</v>
      </c>
      <c r="K48" s="474">
        <v>59206</v>
      </c>
      <c r="L48" s="474">
        <v>43736</v>
      </c>
      <c r="M48" s="474">
        <v>67265</v>
      </c>
      <c r="N48" s="472">
        <v>66273</v>
      </c>
      <c r="O48" s="472">
        <v>69942</v>
      </c>
      <c r="P48" s="472">
        <v>68131</v>
      </c>
      <c r="Q48" s="472">
        <v>81638</v>
      </c>
      <c r="R48" s="470" t="s">
        <v>851</v>
      </c>
    </row>
    <row r="49" spans="1:18" s="462" customFormat="1" ht="20.25" customHeight="1" x14ac:dyDescent="0.25">
      <c r="A49" s="469">
        <v>43</v>
      </c>
      <c r="B49" s="470" t="s">
        <v>165</v>
      </c>
      <c r="C49" s="475" t="s">
        <v>134</v>
      </c>
      <c r="D49" s="472">
        <v>1040816</v>
      </c>
      <c r="E49" s="474">
        <v>1373325</v>
      </c>
      <c r="F49" s="474">
        <v>1478590</v>
      </c>
      <c r="G49" s="474">
        <v>1237393</v>
      </c>
      <c r="H49" s="474">
        <v>1300772</v>
      </c>
      <c r="I49" s="472">
        <v>1220304</v>
      </c>
      <c r="J49" s="474">
        <v>1665820</v>
      </c>
      <c r="K49" s="474">
        <v>2815275</v>
      </c>
      <c r="L49" s="474">
        <v>4121192</v>
      </c>
      <c r="M49" s="474">
        <v>3475368</v>
      </c>
      <c r="N49" s="489"/>
      <c r="O49" s="489"/>
      <c r="P49" s="489"/>
      <c r="Q49" s="489"/>
      <c r="R49" s="470" t="s">
        <v>894</v>
      </c>
    </row>
    <row r="50" spans="1:18" s="462" customFormat="1" ht="36.75" customHeight="1" x14ac:dyDescent="0.25">
      <c r="A50" s="469">
        <v>44</v>
      </c>
      <c r="B50" s="470" t="s">
        <v>104</v>
      </c>
      <c r="C50" s="471" t="s">
        <v>129</v>
      </c>
      <c r="D50" s="472">
        <v>170029</v>
      </c>
      <c r="E50" s="474">
        <v>196695</v>
      </c>
      <c r="F50" s="474">
        <v>193089</v>
      </c>
      <c r="G50" s="474">
        <v>221573</v>
      </c>
      <c r="H50" s="474">
        <v>232950</v>
      </c>
      <c r="I50" s="472">
        <v>246336</v>
      </c>
      <c r="J50" s="474">
        <v>256669</v>
      </c>
      <c r="K50" s="474">
        <v>262882</v>
      </c>
      <c r="L50" s="474">
        <v>285030</v>
      </c>
      <c r="M50" s="474">
        <v>280863</v>
      </c>
      <c r="N50" s="472">
        <v>293273</v>
      </c>
      <c r="O50" s="472">
        <v>307001</v>
      </c>
      <c r="P50" s="472">
        <v>314669</v>
      </c>
      <c r="Q50" s="472">
        <v>338552</v>
      </c>
      <c r="R50" s="470" t="s">
        <v>829</v>
      </c>
    </row>
    <row r="51" spans="1:18" s="462" customFormat="1" ht="20.25" customHeight="1" x14ac:dyDescent="0.25">
      <c r="A51" s="469">
        <v>45</v>
      </c>
      <c r="B51" s="470" t="s">
        <v>166</v>
      </c>
      <c r="C51" s="475" t="s">
        <v>134</v>
      </c>
      <c r="D51" s="472">
        <v>291926</v>
      </c>
      <c r="E51" s="473">
        <v>395817</v>
      </c>
      <c r="F51" s="473">
        <v>336385</v>
      </c>
      <c r="G51" s="473">
        <v>434332</v>
      </c>
      <c r="H51" s="473">
        <v>335067</v>
      </c>
      <c r="I51" s="472">
        <v>383817</v>
      </c>
      <c r="J51" s="473">
        <v>311218</v>
      </c>
      <c r="K51" s="474">
        <v>311219</v>
      </c>
      <c r="L51" s="474">
        <v>192426</v>
      </c>
      <c r="M51" s="474">
        <v>140088</v>
      </c>
      <c r="N51" s="489"/>
      <c r="O51" s="489"/>
      <c r="P51" s="489"/>
      <c r="Q51" s="489"/>
      <c r="R51" s="470" t="s">
        <v>895</v>
      </c>
    </row>
    <row r="52" spans="1:18" s="462" customFormat="1" ht="20.25" customHeight="1" x14ac:dyDescent="0.25">
      <c r="A52" s="469">
        <v>46</v>
      </c>
      <c r="B52" s="470" t="s">
        <v>167</v>
      </c>
      <c r="C52" s="475" t="s">
        <v>134</v>
      </c>
      <c r="D52" s="472">
        <v>110296</v>
      </c>
      <c r="E52" s="473">
        <v>103548</v>
      </c>
      <c r="F52" s="473">
        <v>128250</v>
      </c>
      <c r="G52" s="473">
        <v>97856</v>
      </c>
      <c r="H52" s="473">
        <v>62215</v>
      </c>
      <c r="I52" s="472">
        <v>30410</v>
      </c>
      <c r="J52" s="473">
        <v>33226</v>
      </c>
      <c r="K52" s="474">
        <v>33225</v>
      </c>
      <c r="L52" s="474">
        <v>24044</v>
      </c>
      <c r="M52" s="474">
        <v>18750</v>
      </c>
      <c r="N52" s="472">
        <v>16353</v>
      </c>
      <c r="O52" s="472">
        <v>10353</v>
      </c>
      <c r="P52" s="472">
        <v>12344</v>
      </c>
      <c r="Q52" s="472">
        <v>10893</v>
      </c>
      <c r="R52" s="470" t="s">
        <v>896</v>
      </c>
    </row>
    <row r="53" spans="1:18" s="462" customFormat="1" ht="20.25" customHeight="1" x14ac:dyDescent="0.25">
      <c r="A53" s="469">
        <v>47</v>
      </c>
      <c r="B53" s="470" t="s">
        <v>105</v>
      </c>
      <c r="C53" s="475" t="s">
        <v>134</v>
      </c>
      <c r="D53" s="472">
        <v>340674</v>
      </c>
      <c r="E53" s="473">
        <v>238981</v>
      </c>
      <c r="F53" s="473">
        <v>252849</v>
      </c>
      <c r="G53" s="473">
        <v>252880</v>
      </c>
      <c r="H53" s="473">
        <v>301070</v>
      </c>
      <c r="I53" s="472">
        <v>235762</v>
      </c>
      <c r="J53" s="473">
        <v>217662</v>
      </c>
      <c r="K53" s="474">
        <v>224104</v>
      </c>
      <c r="L53" s="474">
        <v>224315</v>
      </c>
      <c r="M53" s="474">
        <v>196940</v>
      </c>
      <c r="N53" s="472">
        <v>285009</v>
      </c>
      <c r="O53" s="472">
        <v>327663</v>
      </c>
      <c r="P53" s="472">
        <v>299149</v>
      </c>
      <c r="Q53" s="472">
        <v>195033</v>
      </c>
      <c r="R53" s="470" t="s">
        <v>830</v>
      </c>
    </row>
    <row r="54" spans="1:18" s="462" customFormat="1" ht="20.25" customHeight="1" x14ac:dyDescent="0.25">
      <c r="A54" s="469">
        <v>48</v>
      </c>
      <c r="B54" s="470" t="s">
        <v>107</v>
      </c>
      <c r="C54" s="475" t="s">
        <v>134</v>
      </c>
      <c r="D54" s="472" t="s">
        <v>47</v>
      </c>
      <c r="E54" s="474" t="s">
        <v>47</v>
      </c>
      <c r="F54" s="473">
        <v>4155925</v>
      </c>
      <c r="G54" s="473">
        <v>4167452</v>
      </c>
      <c r="H54" s="473">
        <v>5908226</v>
      </c>
      <c r="I54" s="472">
        <v>4399379</v>
      </c>
      <c r="J54" s="473">
        <v>4143975</v>
      </c>
      <c r="K54" s="474">
        <v>4140577</v>
      </c>
      <c r="L54" s="474">
        <v>4337009</v>
      </c>
      <c r="M54" s="474">
        <v>3254486</v>
      </c>
      <c r="N54" s="472">
        <v>2179488</v>
      </c>
      <c r="O54" s="472">
        <v>2389707</v>
      </c>
      <c r="P54" s="472">
        <v>2203700</v>
      </c>
      <c r="Q54" s="472">
        <v>1822514</v>
      </c>
      <c r="R54" s="470" t="s">
        <v>833</v>
      </c>
    </row>
    <row r="55" spans="1:18" s="462" customFormat="1" ht="20.25" customHeight="1" x14ac:dyDescent="0.25">
      <c r="A55" s="469">
        <v>49</v>
      </c>
      <c r="B55" s="470" t="s">
        <v>168</v>
      </c>
      <c r="C55" s="475" t="s">
        <v>134</v>
      </c>
      <c r="D55" s="472">
        <v>2116</v>
      </c>
      <c r="E55" s="473">
        <v>1410576</v>
      </c>
      <c r="F55" s="473">
        <v>4577835</v>
      </c>
      <c r="G55" s="473">
        <v>1462</v>
      </c>
      <c r="H55" s="473">
        <v>1061</v>
      </c>
      <c r="I55" s="472">
        <v>1333</v>
      </c>
      <c r="J55" s="473">
        <v>1807</v>
      </c>
      <c r="K55" s="474">
        <v>1899</v>
      </c>
      <c r="L55" s="474">
        <v>1256</v>
      </c>
      <c r="M55" s="474">
        <v>1660437</v>
      </c>
      <c r="N55" s="489"/>
      <c r="O55" s="489"/>
      <c r="P55" s="489"/>
      <c r="Q55" s="489"/>
      <c r="R55" s="470" t="s">
        <v>897</v>
      </c>
    </row>
    <row r="56" spans="1:18" s="462" customFormat="1" ht="28.5" customHeight="1" x14ac:dyDescent="0.25">
      <c r="A56" s="469">
        <v>50</v>
      </c>
      <c r="B56" s="470" t="s">
        <v>1161</v>
      </c>
      <c r="C56" s="475" t="s">
        <v>134</v>
      </c>
      <c r="D56" s="472">
        <v>4754</v>
      </c>
      <c r="E56" s="473">
        <v>3169838</v>
      </c>
      <c r="F56" s="473">
        <f>3504865/1000</f>
        <v>3504.8649999999998</v>
      </c>
      <c r="G56" s="473">
        <v>5685</v>
      </c>
      <c r="H56" s="473">
        <v>8098</v>
      </c>
      <c r="I56" s="472">
        <v>7311</v>
      </c>
      <c r="J56" s="473">
        <v>13690</v>
      </c>
      <c r="K56" s="474">
        <v>14186</v>
      </c>
      <c r="L56" s="474">
        <v>16255</v>
      </c>
      <c r="M56" s="474">
        <v>19752016</v>
      </c>
      <c r="N56" s="489"/>
      <c r="O56" s="489"/>
      <c r="P56" s="489"/>
      <c r="Q56" s="489"/>
      <c r="R56" s="470" t="s">
        <v>898</v>
      </c>
    </row>
    <row r="57" spans="1:18" s="462" customFormat="1" ht="20.25" customHeight="1" x14ac:dyDescent="0.25">
      <c r="A57" s="469">
        <v>51</v>
      </c>
      <c r="B57" s="470" t="s">
        <v>343</v>
      </c>
      <c r="C57" s="475" t="s">
        <v>134</v>
      </c>
      <c r="D57" s="472">
        <v>1007088</v>
      </c>
      <c r="E57" s="473">
        <v>1047831</v>
      </c>
      <c r="F57" s="473">
        <v>1233221</v>
      </c>
      <c r="G57" s="473">
        <v>766382</v>
      </c>
      <c r="H57" s="473">
        <v>1258207</v>
      </c>
      <c r="I57" s="472">
        <v>1218261</v>
      </c>
      <c r="J57" s="473">
        <v>1352812</v>
      </c>
      <c r="K57" s="474">
        <v>1576265</v>
      </c>
      <c r="L57" s="474">
        <v>1833783</v>
      </c>
      <c r="M57" s="474">
        <v>1580675</v>
      </c>
      <c r="N57" s="489"/>
      <c r="O57" s="489"/>
      <c r="P57" s="489"/>
      <c r="Q57" s="489"/>
      <c r="R57" s="470" t="s">
        <v>899</v>
      </c>
    </row>
    <row r="58" spans="1:18" s="462" customFormat="1" ht="20.25" customHeight="1" x14ac:dyDescent="0.25">
      <c r="A58" s="469">
        <v>52</v>
      </c>
      <c r="B58" s="470" t="s">
        <v>112</v>
      </c>
      <c r="C58" s="475" t="s">
        <v>134</v>
      </c>
      <c r="D58" s="472">
        <v>122</v>
      </c>
      <c r="E58" s="473"/>
      <c r="F58" s="473"/>
      <c r="G58" s="473"/>
      <c r="H58" s="473"/>
      <c r="I58" s="472">
        <v>0</v>
      </c>
      <c r="J58" s="473"/>
      <c r="K58" s="474"/>
      <c r="L58" s="474"/>
      <c r="M58" s="474"/>
      <c r="N58" s="472">
        <v>0</v>
      </c>
      <c r="O58" s="472">
        <v>0</v>
      </c>
      <c r="P58" s="472">
        <v>0</v>
      </c>
      <c r="Q58" s="472">
        <v>0</v>
      </c>
      <c r="R58" s="470" t="s">
        <v>838</v>
      </c>
    </row>
    <row r="59" spans="1:18" s="462" customFormat="1" ht="20.25" customHeight="1" x14ac:dyDescent="0.25">
      <c r="A59" s="469">
        <v>53</v>
      </c>
      <c r="B59" s="470" t="s">
        <v>169</v>
      </c>
      <c r="C59" s="475" t="s">
        <v>134</v>
      </c>
      <c r="D59" s="472">
        <v>182526</v>
      </c>
      <c r="E59" s="473">
        <v>147807</v>
      </c>
      <c r="F59" s="473">
        <v>203707</v>
      </c>
      <c r="G59" s="473">
        <v>255699</v>
      </c>
      <c r="H59" s="473">
        <v>240747</v>
      </c>
      <c r="I59" s="472">
        <v>240082</v>
      </c>
      <c r="J59" s="473">
        <v>239811</v>
      </c>
      <c r="K59" s="474">
        <v>255891</v>
      </c>
      <c r="L59" s="474">
        <v>247968</v>
      </c>
      <c r="M59" s="474">
        <v>224677</v>
      </c>
      <c r="N59" s="489"/>
      <c r="O59" s="489"/>
      <c r="P59" s="489"/>
      <c r="Q59" s="489"/>
      <c r="R59" s="470" t="s">
        <v>900</v>
      </c>
    </row>
    <row r="60" spans="1:18" s="462" customFormat="1" ht="20.25" customHeight="1" x14ac:dyDescent="0.25">
      <c r="A60" s="469">
        <v>54</v>
      </c>
      <c r="B60" s="470" t="s">
        <v>608</v>
      </c>
      <c r="C60" s="475" t="s">
        <v>134</v>
      </c>
      <c r="D60" s="472">
        <v>340953</v>
      </c>
      <c r="E60" s="473"/>
      <c r="F60" s="473"/>
      <c r="G60" s="473"/>
      <c r="H60" s="473"/>
      <c r="I60" s="472">
        <v>253205</v>
      </c>
      <c r="J60" s="473"/>
      <c r="K60" s="474"/>
      <c r="L60" s="474"/>
      <c r="M60" s="474"/>
      <c r="N60" s="489"/>
      <c r="O60" s="489"/>
      <c r="P60" s="489"/>
      <c r="Q60" s="489"/>
      <c r="R60" s="470" t="s">
        <v>1147</v>
      </c>
    </row>
    <row r="61" spans="1:18" s="462" customFormat="1" ht="20.25" customHeight="1" x14ac:dyDescent="0.25">
      <c r="A61" s="469">
        <v>55</v>
      </c>
      <c r="B61" s="470" t="s">
        <v>170</v>
      </c>
      <c r="C61" s="475" t="s">
        <v>134</v>
      </c>
      <c r="D61" s="472">
        <v>302259</v>
      </c>
      <c r="E61" s="473">
        <v>293660</v>
      </c>
      <c r="F61" s="473">
        <v>315281</v>
      </c>
      <c r="G61" s="473">
        <v>430734</v>
      </c>
      <c r="H61" s="473">
        <v>512320</v>
      </c>
      <c r="I61" s="472">
        <v>497546</v>
      </c>
      <c r="J61" s="473">
        <v>520146</v>
      </c>
      <c r="K61" s="474">
        <v>782575</v>
      </c>
      <c r="L61" s="474">
        <v>1384155</v>
      </c>
      <c r="M61" s="474">
        <v>1488743</v>
      </c>
      <c r="N61" s="489"/>
      <c r="O61" s="489"/>
      <c r="P61" s="489"/>
      <c r="Q61" s="489"/>
      <c r="R61" s="470" t="s">
        <v>901</v>
      </c>
    </row>
    <row r="62" spans="1:18" s="462" customFormat="1" ht="20.25" customHeight="1" x14ac:dyDescent="0.25">
      <c r="A62" s="469">
        <v>56</v>
      </c>
      <c r="B62" s="470" t="s">
        <v>171</v>
      </c>
      <c r="C62" s="475" t="s">
        <v>134</v>
      </c>
      <c r="D62" s="472">
        <v>109210</v>
      </c>
      <c r="E62" s="473">
        <v>102711</v>
      </c>
      <c r="F62" s="473">
        <v>95850</v>
      </c>
      <c r="G62" s="473">
        <v>97458</v>
      </c>
      <c r="H62" s="473">
        <v>112652</v>
      </c>
      <c r="I62" s="472">
        <v>118117</v>
      </c>
      <c r="J62" s="473">
        <v>181065</v>
      </c>
      <c r="K62" s="474">
        <v>272141</v>
      </c>
      <c r="L62" s="474">
        <v>501399</v>
      </c>
      <c r="M62" s="474">
        <v>584235</v>
      </c>
      <c r="N62" s="489"/>
      <c r="O62" s="489"/>
      <c r="P62" s="489"/>
      <c r="Q62" s="489"/>
      <c r="R62" s="470" t="s">
        <v>902</v>
      </c>
    </row>
    <row r="63" spans="1:18" s="462" customFormat="1" ht="20.25" customHeight="1" x14ac:dyDescent="0.25">
      <c r="A63" s="469">
        <v>57</v>
      </c>
      <c r="B63" s="470" t="s">
        <v>172</v>
      </c>
      <c r="C63" s="475" t="s">
        <v>134</v>
      </c>
      <c r="D63" s="472">
        <v>2369977</v>
      </c>
      <c r="E63" s="473">
        <v>2663289</v>
      </c>
      <c r="F63" s="473">
        <v>4303513</v>
      </c>
      <c r="G63" s="473">
        <v>2836804</v>
      </c>
      <c r="H63" s="473">
        <v>2545988</v>
      </c>
      <c r="I63" s="472">
        <v>3380968</v>
      </c>
      <c r="J63" s="473">
        <v>4334925</v>
      </c>
      <c r="K63" s="474">
        <v>4867667</v>
      </c>
      <c r="L63" s="474">
        <v>4303883</v>
      </c>
      <c r="M63" s="474">
        <v>3724241</v>
      </c>
      <c r="N63" s="489"/>
      <c r="O63" s="489"/>
      <c r="P63" s="489"/>
      <c r="Q63" s="489"/>
      <c r="R63" s="470" t="s">
        <v>903</v>
      </c>
    </row>
    <row r="64" spans="1:18" s="462" customFormat="1" ht="20.25" customHeight="1" x14ac:dyDescent="0.25">
      <c r="A64" s="469">
        <v>58</v>
      </c>
      <c r="B64" s="470" t="s">
        <v>110</v>
      </c>
      <c r="C64" s="475" t="s">
        <v>134</v>
      </c>
      <c r="D64" s="472" t="s">
        <v>47</v>
      </c>
      <c r="E64" s="473"/>
      <c r="F64" s="473"/>
      <c r="G64" s="473"/>
      <c r="H64" s="473"/>
      <c r="I64" s="472" t="s">
        <v>47</v>
      </c>
      <c r="J64" s="473"/>
      <c r="K64" s="474">
        <v>30</v>
      </c>
      <c r="L64" s="474">
        <v>3118</v>
      </c>
      <c r="M64" s="474">
        <v>29963</v>
      </c>
      <c r="N64" s="472">
        <v>6383</v>
      </c>
      <c r="O64" s="472">
        <v>26042</v>
      </c>
      <c r="P64" s="472">
        <v>27685</v>
      </c>
      <c r="Q64" s="472">
        <v>7097</v>
      </c>
      <c r="R64" s="470" t="s">
        <v>904</v>
      </c>
    </row>
    <row r="65" spans="1:18" s="462" customFormat="1" ht="20.25" customHeight="1" x14ac:dyDescent="0.25">
      <c r="A65" s="469">
        <v>59</v>
      </c>
      <c r="B65" s="470" t="s">
        <v>173</v>
      </c>
      <c r="C65" s="475" t="s">
        <v>134</v>
      </c>
      <c r="D65" s="472">
        <v>2277632</v>
      </c>
      <c r="E65" s="473">
        <v>1770235</v>
      </c>
      <c r="F65" s="473">
        <v>1804306</v>
      </c>
      <c r="G65" s="473">
        <v>1808185</v>
      </c>
      <c r="H65" s="473">
        <v>2159405</v>
      </c>
      <c r="I65" s="472">
        <v>2057119</v>
      </c>
      <c r="J65" s="473">
        <v>2625329</v>
      </c>
      <c r="K65" s="474">
        <v>2625111</v>
      </c>
      <c r="L65" s="474">
        <v>2638424</v>
      </c>
      <c r="M65" s="474">
        <v>2552918</v>
      </c>
      <c r="N65" s="489"/>
      <c r="O65" s="489"/>
      <c r="P65" s="489"/>
      <c r="Q65" s="489"/>
      <c r="R65" s="470" t="s">
        <v>905</v>
      </c>
    </row>
    <row r="66" spans="1:18" s="462" customFormat="1" ht="20.25" customHeight="1" x14ac:dyDescent="0.25">
      <c r="A66" s="469">
        <v>60</v>
      </c>
      <c r="B66" s="470" t="s">
        <v>609</v>
      </c>
      <c r="C66" s="475"/>
      <c r="D66" s="472">
        <v>1871</v>
      </c>
      <c r="E66" s="473"/>
      <c r="F66" s="473"/>
      <c r="G66" s="473"/>
      <c r="H66" s="473"/>
      <c r="I66" s="472">
        <v>1200</v>
      </c>
      <c r="J66" s="473"/>
      <c r="K66" s="474"/>
      <c r="L66" s="474"/>
      <c r="M66" s="474"/>
      <c r="N66" s="472">
        <v>0</v>
      </c>
      <c r="O66" s="472">
        <v>0</v>
      </c>
      <c r="P66" s="472">
        <v>0</v>
      </c>
      <c r="Q66" s="472">
        <v>47</v>
      </c>
      <c r="R66" s="470" t="s">
        <v>1146</v>
      </c>
    </row>
    <row r="67" spans="1:18" s="462" customFormat="1" ht="20.25" customHeight="1" x14ac:dyDescent="0.25">
      <c r="A67" s="469">
        <v>61</v>
      </c>
      <c r="B67" s="470" t="s">
        <v>174</v>
      </c>
      <c r="C67" s="475" t="s">
        <v>134</v>
      </c>
      <c r="D67" s="472">
        <v>2683853</v>
      </c>
      <c r="E67" s="473">
        <v>2849877</v>
      </c>
      <c r="F67" s="473">
        <v>2894922</v>
      </c>
      <c r="G67" s="473">
        <v>3047063</v>
      </c>
      <c r="H67" s="473">
        <v>3033948</v>
      </c>
      <c r="I67" s="472">
        <v>3081622</v>
      </c>
      <c r="J67" s="473">
        <v>3338919</v>
      </c>
      <c r="K67" s="474">
        <v>3439775</v>
      </c>
      <c r="L67" s="474">
        <v>3067718</v>
      </c>
      <c r="M67" s="474">
        <v>3006945</v>
      </c>
      <c r="N67" s="489"/>
      <c r="O67" s="489"/>
      <c r="P67" s="489"/>
      <c r="Q67" s="489"/>
      <c r="R67" s="470" t="s">
        <v>906</v>
      </c>
    </row>
    <row r="68" spans="1:18" s="462" customFormat="1" ht="20.25" customHeight="1" x14ac:dyDescent="0.25">
      <c r="A68" s="469">
        <v>62</v>
      </c>
      <c r="B68" s="470" t="s">
        <v>610</v>
      </c>
      <c r="C68" s="475"/>
      <c r="D68" s="472" t="s">
        <v>47</v>
      </c>
      <c r="E68" s="473"/>
      <c r="F68" s="473"/>
      <c r="G68" s="473"/>
      <c r="H68" s="473"/>
      <c r="I68" s="472" t="s">
        <v>47</v>
      </c>
      <c r="J68" s="473"/>
      <c r="K68" s="474"/>
      <c r="L68" s="474"/>
      <c r="M68" s="474"/>
      <c r="N68" s="472">
        <v>0</v>
      </c>
      <c r="O68" s="472">
        <v>47386</v>
      </c>
      <c r="P68" s="472">
        <v>77270</v>
      </c>
      <c r="Q68" s="472">
        <v>58875</v>
      </c>
      <c r="R68" s="470" t="s">
        <v>1145</v>
      </c>
    </row>
    <row r="69" spans="1:18" s="462" customFormat="1" ht="20.25" customHeight="1" x14ac:dyDescent="0.25">
      <c r="A69" s="469">
        <v>63</v>
      </c>
      <c r="B69" s="470" t="s">
        <v>175</v>
      </c>
      <c r="C69" s="475" t="s">
        <v>134</v>
      </c>
      <c r="D69" s="472">
        <v>2527</v>
      </c>
      <c r="E69" s="473">
        <v>4</v>
      </c>
      <c r="F69" s="473">
        <v>7827</v>
      </c>
      <c r="G69" s="473">
        <v>8931</v>
      </c>
      <c r="H69" s="473" t="s">
        <v>47</v>
      </c>
      <c r="I69" s="472">
        <v>0</v>
      </c>
      <c r="J69" s="474" t="s">
        <v>47</v>
      </c>
      <c r="K69" s="474" t="s">
        <v>47</v>
      </c>
      <c r="L69" s="474">
        <v>278</v>
      </c>
      <c r="M69" s="474">
        <v>351</v>
      </c>
      <c r="N69" s="489"/>
      <c r="O69" s="489"/>
      <c r="P69" s="489"/>
      <c r="Q69" s="489"/>
      <c r="R69" s="470" t="s">
        <v>907</v>
      </c>
    </row>
    <row r="70" spans="1:18" s="462" customFormat="1" ht="20.25" customHeight="1" x14ac:dyDescent="0.25">
      <c r="A70" s="469">
        <v>64</v>
      </c>
      <c r="B70" s="470" t="s">
        <v>176</v>
      </c>
      <c r="C70" s="475" t="s">
        <v>134</v>
      </c>
      <c r="D70" s="472">
        <v>681534</v>
      </c>
      <c r="E70" s="473">
        <v>739849</v>
      </c>
      <c r="F70" s="473">
        <v>922505</v>
      </c>
      <c r="G70" s="473">
        <v>15224</v>
      </c>
      <c r="H70" s="473">
        <v>14598</v>
      </c>
      <c r="I70" s="472">
        <v>902686</v>
      </c>
      <c r="J70" s="474" t="s">
        <v>47</v>
      </c>
      <c r="K70" s="474">
        <v>998438</v>
      </c>
      <c r="L70" s="474">
        <v>971778</v>
      </c>
      <c r="M70" s="474">
        <v>887925</v>
      </c>
      <c r="N70" s="489"/>
      <c r="O70" s="489"/>
      <c r="P70" s="489"/>
      <c r="Q70" s="489"/>
      <c r="R70" s="470" t="s">
        <v>908</v>
      </c>
    </row>
    <row r="71" spans="1:18" s="462" customFormat="1" ht="20.25" customHeight="1" x14ac:dyDescent="0.25">
      <c r="A71" s="469">
        <v>65</v>
      </c>
      <c r="B71" s="470" t="s">
        <v>344</v>
      </c>
      <c r="C71" s="475" t="s">
        <v>134</v>
      </c>
      <c r="D71" s="472" t="s">
        <v>47</v>
      </c>
      <c r="E71" s="473">
        <v>0</v>
      </c>
      <c r="F71" s="473">
        <v>3864</v>
      </c>
      <c r="G71" s="473">
        <v>15224</v>
      </c>
      <c r="H71" s="473">
        <v>14598</v>
      </c>
      <c r="I71" s="472">
        <v>6736</v>
      </c>
      <c r="J71" s="473">
        <v>12852</v>
      </c>
      <c r="K71" s="474">
        <v>13047</v>
      </c>
      <c r="L71" s="474">
        <v>7577</v>
      </c>
      <c r="M71" s="474">
        <v>531</v>
      </c>
      <c r="N71" s="472">
        <v>207</v>
      </c>
      <c r="O71" s="472">
        <v>3103</v>
      </c>
      <c r="P71" s="472">
        <v>4328</v>
      </c>
      <c r="Q71" s="472">
        <v>469</v>
      </c>
      <c r="R71" s="470" t="s">
        <v>909</v>
      </c>
    </row>
    <row r="72" spans="1:18" s="462" customFormat="1" ht="20.25" customHeight="1" x14ac:dyDescent="0.25">
      <c r="A72" s="469">
        <v>66</v>
      </c>
      <c r="B72" s="470" t="s">
        <v>177</v>
      </c>
      <c r="C72" s="475" t="s">
        <v>134</v>
      </c>
      <c r="D72" s="472">
        <v>152090</v>
      </c>
      <c r="E72" s="473">
        <v>204186</v>
      </c>
      <c r="F72" s="473">
        <v>227311</v>
      </c>
      <c r="G72" s="473">
        <v>269572</v>
      </c>
      <c r="H72" s="473">
        <v>263124</v>
      </c>
      <c r="I72" s="472">
        <v>236998</v>
      </c>
      <c r="J72" s="473">
        <v>381146</v>
      </c>
      <c r="K72" s="474">
        <v>381146</v>
      </c>
      <c r="L72" s="474">
        <v>449004</v>
      </c>
      <c r="M72" s="474">
        <v>390325</v>
      </c>
      <c r="N72" s="472">
        <v>464672</v>
      </c>
      <c r="O72" s="472">
        <v>473322</v>
      </c>
      <c r="P72" s="472">
        <v>560825</v>
      </c>
      <c r="Q72" s="472">
        <v>825173</v>
      </c>
      <c r="R72" s="470" t="s">
        <v>910</v>
      </c>
    </row>
    <row r="73" spans="1:18" s="462" customFormat="1" ht="20.25" customHeight="1" x14ac:dyDescent="0.25">
      <c r="A73" s="469">
        <v>67</v>
      </c>
      <c r="B73" s="470" t="s">
        <v>121</v>
      </c>
      <c r="C73" s="475" t="s">
        <v>134</v>
      </c>
      <c r="D73" s="472">
        <v>6674</v>
      </c>
      <c r="E73" s="473">
        <v>11827</v>
      </c>
      <c r="F73" s="473">
        <v>8910</v>
      </c>
      <c r="G73" s="473">
        <v>12647</v>
      </c>
      <c r="H73" s="473">
        <v>11662</v>
      </c>
      <c r="I73" s="472">
        <v>19234</v>
      </c>
      <c r="J73" s="473">
        <v>9746</v>
      </c>
      <c r="K73" s="474">
        <v>10194</v>
      </c>
      <c r="L73" s="474">
        <v>7947</v>
      </c>
      <c r="M73" s="474">
        <v>11851</v>
      </c>
      <c r="N73" s="472">
        <v>19336</v>
      </c>
      <c r="O73" s="472">
        <v>23279</v>
      </c>
      <c r="P73" s="472">
        <v>9042</v>
      </c>
      <c r="Q73" s="472">
        <v>6055</v>
      </c>
      <c r="R73" s="470" t="s">
        <v>860</v>
      </c>
    </row>
    <row r="74" spans="1:18" s="462" customFormat="1" ht="20.25" customHeight="1" x14ac:dyDescent="0.25">
      <c r="A74" s="469">
        <v>68</v>
      </c>
      <c r="B74" s="470" t="s">
        <v>122</v>
      </c>
      <c r="C74" s="475" t="s">
        <v>134</v>
      </c>
      <c r="D74" s="472">
        <v>128582</v>
      </c>
      <c r="E74" s="473">
        <v>131572</v>
      </c>
      <c r="F74" s="473">
        <v>118666</v>
      </c>
      <c r="G74" s="473">
        <v>111581</v>
      </c>
      <c r="H74" s="473">
        <v>132385</v>
      </c>
      <c r="I74" s="472">
        <v>183381</v>
      </c>
      <c r="J74" s="473">
        <v>184445</v>
      </c>
      <c r="K74" s="474">
        <v>184445</v>
      </c>
      <c r="L74" s="474">
        <v>145667</v>
      </c>
      <c r="M74" s="474">
        <v>192712</v>
      </c>
      <c r="N74" s="472">
        <v>186524</v>
      </c>
      <c r="O74" s="472">
        <v>175348</v>
      </c>
      <c r="P74" s="472">
        <v>166186</v>
      </c>
      <c r="Q74" s="472">
        <v>153049</v>
      </c>
      <c r="R74" s="470" t="s">
        <v>861</v>
      </c>
    </row>
    <row r="75" spans="1:18" ht="27" customHeight="1" x14ac:dyDescent="0.25">
      <c r="A75" s="516" t="s">
        <v>1277</v>
      </c>
      <c r="B75" s="516"/>
      <c r="C75" s="516"/>
      <c r="D75" s="516"/>
      <c r="E75" s="516"/>
      <c r="F75" s="516"/>
      <c r="G75" s="516"/>
      <c r="H75" s="516"/>
      <c r="I75" s="516"/>
      <c r="J75" s="516"/>
      <c r="K75" s="516"/>
      <c r="L75" s="516"/>
      <c r="M75" s="516"/>
      <c r="N75" s="516"/>
      <c r="O75" s="516"/>
      <c r="P75" s="516"/>
      <c r="Q75" s="516"/>
      <c r="R75" s="516"/>
    </row>
    <row r="76" spans="1:18" ht="20.25" customHeight="1" x14ac:dyDescent="0.25">
      <c r="A76" s="517" t="s">
        <v>611</v>
      </c>
      <c r="B76" s="517"/>
      <c r="C76" s="517"/>
      <c r="D76" s="517"/>
      <c r="E76" s="517"/>
      <c r="F76" s="517"/>
      <c r="G76" s="517"/>
      <c r="H76" s="517"/>
      <c r="I76" s="517"/>
      <c r="J76" s="517"/>
      <c r="K76" s="517"/>
      <c r="L76" s="517"/>
      <c r="M76" s="517"/>
      <c r="N76" s="517"/>
      <c r="O76" s="517"/>
      <c r="P76" s="517"/>
      <c r="Q76" s="517"/>
      <c r="R76" s="517"/>
    </row>
    <row r="77" spans="1:18" ht="17.25" customHeight="1" x14ac:dyDescent="0.25">
      <c r="A77" s="490" t="s">
        <v>339</v>
      </c>
      <c r="B77" s="491"/>
      <c r="C77" s="492"/>
      <c r="D77" s="491"/>
      <c r="E77" s="491"/>
      <c r="F77" s="491"/>
      <c r="G77" s="491"/>
      <c r="H77" s="491"/>
      <c r="I77" s="493" t="s">
        <v>1266</v>
      </c>
      <c r="J77" s="491"/>
      <c r="K77" s="491"/>
      <c r="L77" s="456"/>
      <c r="M77" s="456"/>
      <c r="N77" s="456"/>
      <c r="R77" s="494" t="s">
        <v>178</v>
      </c>
    </row>
    <row r="78" spans="1:18" ht="20.25" customHeight="1" x14ac:dyDescent="0.25">
      <c r="A78" s="515" t="s">
        <v>179</v>
      </c>
      <c r="B78" s="515"/>
      <c r="C78" s="515"/>
      <c r="D78" s="515"/>
      <c r="E78" s="515"/>
      <c r="F78" s="515"/>
      <c r="G78" s="515"/>
      <c r="H78" s="515"/>
      <c r="I78" s="515"/>
      <c r="J78" s="515"/>
      <c r="K78" s="515"/>
      <c r="L78" s="515"/>
      <c r="M78" s="515"/>
      <c r="N78" s="515"/>
      <c r="O78" s="515"/>
      <c r="P78" s="515"/>
      <c r="Q78" s="515"/>
      <c r="R78" s="515"/>
    </row>
    <row r="79" spans="1:18" ht="20.25" customHeight="1" x14ac:dyDescent="0.25">
      <c r="A79" s="515" t="s">
        <v>180</v>
      </c>
      <c r="B79" s="515"/>
      <c r="C79" s="515"/>
      <c r="D79" s="515"/>
      <c r="E79" s="515"/>
      <c r="F79" s="515"/>
      <c r="G79" s="515"/>
      <c r="H79" s="515"/>
      <c r="I79" s="515"/>
      <c r="J79" s="515"/>
      <c r="K79" s="515"/>
      <c r="L79" s="515"/>
      <c r="M79" s="515"/>
      <c r="N79" s="515"/>
      <c r="O79" s="518" t="s">
        <v>780</v>
      </c>
      <c r="P79" s="518"/>
      <c r="Q79" s="518"/>
      <c r="R79" s="495"/>
    </row>
    <row r="80" spans="1:18" ht="33" customHeight="1" x14ac:dyDescent="0.25">
      <c r="A80" s="514" t="s">
        <v>1274</v>
      </c>
      <c r="B80" s="515"/>
      <c r="C80" s="515"/>
      <c r="D80" s="515"/>
      <c r="E80" s="515"/>
      <c r="F80" s="515"/>
      <c r="G80" s="515"/>
      <c r="H80" s="515"/>
      <c r="I80" s="515"/>
      <c r="J80" s="515"/>
      <c r="K80" s="515"/>
      <c r="L80" s="515"/>
      <c r="M80" s="515"/>
      <c r="N80" s="515"/>
      <c r="O80" s="515"/>
      <c r="P80" s="515"/>
      <c r="Q80" s="515"/>
      <c r="R80" s="515"/>
    </row>
  </sheetData>
  <mergeCells count="8">
    <mergeCell ref="A1:R1"/>
    <mergeCell ref="A2:R2"/>
    <mergeCell ref="A80:R80"/>
    <mergeCell ref="A75:R75"/>
    <mergeCell ref="A76:R76"/>
    <mergeCell ref="A79:N79"/>
    <mergeCell ref="A78:R78"/>
    <mergeCell ref="O79:Q79"/>
  </mergeCells>
  <pageMargins left="0.46" right="0.3" top="0.62992125984252001" bottom="0.33" header="0.31496062992126" footer="0.68"/>
  <pageSetup scale="77" fitToHeight="0" orientation="portrait" r:id="rId1"/>
  <rowBreaks count="1" manualBreakCount="1">
    <brk id="41" max="1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I151"/>
  <sheetViews>
    <sheetView view="pageBreakPreview" topLeftCell="A16" zoomScale="115" zoomScaleSheetLayoutView="115" workbookViewId="0">
      <selection activeCell="Q14" sqref="Q14"/>
    </sheetView>
  </sheetViews>
  <sheetFormatPr defaultRowHeight="15" x14ac:dyDescent="0.25"/>
  <cols>
    <col min="1" max="1" width="26.7109375" style="449" customWidth="1"/>
    <col min="2" max="2" width="11.140625" style="425" customWidth="1"/>
    <col min="3" max="3" width="12.28515625" style="425" customWidth="1"/>
    <col min="4" max="4" width="13" style="425" customWidth="1"/>
    <col min="5" max="5" width="11.5703125" style="425" customWidth="1"/>
    <col min="6" max="6" width="13.85546875" style="425" customWidth="1"/>
    <col min="7" max="7" width="11.5703125" style="425" customWidth="1"/>
    <col min="8" max="8" width="11.28515625" style="425" customWidth="1"/>
    <col min="9" max="9" width="32.28515625" style="425" customWidth="1"/>
    <col min="10" max="16384" width="9.140625" style="425"/>
  </cols>
  <sheetData>
    <row r="1" spans="1:9" ht="15.75" x14ac:dyDescent="0.25">
      <c r="A1" s="519" t="s">
        <v>762</v>
      </c>
      <c r="B1" s="519"/>
      <c r="C1" s="519"/>
      <c r="D1" s="519"/>
      <c r="E1" s="519"/>
      <c r="F1" s="519"/>
      <c r="G1" s="519"/>
      <c r="H1" s="519"/>
      <c r="I1" s="519"/>
    </row>
    <row r="2" spans="1:9" ht="15.75" x14ac:dyDescent="0.25">
      <c r="A2" s="519" t="s">
        <v>1166</v>
      </c>
      <c r="B2" s="519"/>
      <c r="C2" s="519"/>
      <c r="D2" s="519"/>
      <c r="E2" s="519"/>
      <c r="F2" s="519"/>
      <c r="G2" s="519"/>
      <c r="H2" s="519"/>
      <c r="I2" s="519"/>
    </row>
    <row r="3" spans="1:9" x14ac:dyDescent="0.25">
      <c r="A3" s="426"/>
      <c r="B3" s="427"/>
      <c r="C3" s="427"/>
      <c r="D3" s="427"/>
      <c r="E3" s="427"/>
      <c r="F3" s="427"/>
      <c r="G3" s="427"/>
      <c r="H3" s="520" t="s">
        <v>763</v>
      </c>
      <c r="I3" s="520"/>
    </row>
    <row r="4" spans="1:9" x14ac:dyDescent="0.25">
      <c r="A4" s="522" t="s">
        <v>738</v>
      </c>
      <c r="B4" s="523" t="s">
        <v>729</v>
      </c>
      <c r="C4" s="524" t="s">
        <v>741</v>
      </c>
      <c r="D4" s="524"/>
      <c r="E4" s="524" t="s">
        <v>740</v>
      </c>
      <c r="F4" s="524"/>
      <c r="G4" s="524" t="s">
        <v>682</v>
      </c>
      <c r="H4" s="524"/>
      <c r="I4" s="521" t="s">
        <v>739</v>
      </c>
    </row>
    <row r="5" spans="1:9" ht="30" x14ac:dyDescent="0.25">
      <c r="A5" s="522"/>
      <c r="B5" s="523"/>
      <c r="C5" s="428" t="s">
        <v>553</v>
      </c>
      <c r="D5" s="428" t="s">
        <v>730</v>
      </c>
      <c r="E5" s="428" t="s">
        <v>553</v>
      </c>
      <c r="F5" s="428" t="s">
        <v>554</v>
      </c>
      <c r="G5" s="428" t="s">
        <v>553</v>
      </c>
      <c r="H5" s="428" t="s">
        <v>730</v>
      </c>
      <c r="I5" s="521"/>
    </row>
    <row r="6" spans="1:9" x14ac:dyDescent="0.25">
      <c r="A6" s="429" t="s">
        <v>181</v>
      </c>
      <c r="B6" s="430"/>
      <c r="C6" s="431" t="s">
        <v>680</v>
      </c>
      <c r="D6" s="431">
        <v>10717327996</v>
      </c>
      <c r="E6" s="431" t="s">
        <v>680</v>
      </c>
      <c r="F6" s="431">
        <v>7387889415</v>
      </c>
      <c r="G6" s="431" t="s">
        <v>680</v>
      </c>
      <c r="H6" s="431">
        <v>8094451080</v>
      </c>
      <c r="I6" s="430" t="s">
        <v>911</v>
      </c>
    </row>
    <row r="7" spans="1:9" x14ac:dyDescent="0.25">
      <c r="A7" s="432" t="s">
        <v>687</v>
      </c>
      <c r="B7" s="433" t="s">
        <v>183</v>
      </c>
      <c r="C7" s="407">
        <v>5775</v>
      </c>
      <c r="D7" s="407">
        <v>80934</v>
      </c>
      <c r="E7" s="407">
        <v>4943</v>
      </c>
      <c r="F7" s="407">
        <v>63749</v>
      </c>
      <c r="G7" s="407">
        <v>4714</v>
      </c>
      <c r="H7" s="407">
        <v>54479</v>
      </c>
      <c r="I7" s="433" t="s">
        <v>912</v>
      </c>
    </row>
    <row r="8" spans="1:9" x14ac:dyDescent="0.25">
      <c r="A8" s="432" t="s">
        <v>184</v>
      </c>
      <c r="B8" s="433" t="s">
        <v>183</v>
      </c>
      <c r="C8" s="407">
        <v>912</v>
      </c>
      <c r="D8" s="407">
        <v>24831</v>
      </c>
      <c r="E8" s="407">
        <v>970</v>
      </c>
      <c r="F8" s="407">
        <v>24062</v>
      </c>
      <c r="G8" s="407">
        <v>1056</v>
      </c>
      <c r="H8" s="407">
        <v>28668</v>
      </c>
      <c r="I8" s="433" t="s">
        <v>913</v>
      </c>
    </row>
    <row r="9" spans="1:9" x14ac:dyDescent="0.25">
      <c r="A9" s="432" t="s">
        <v>185</v>
      </c>
      <c r="B9" s="433" t="s">
        <v>183</v>
      </c>
      <c r="C9" s="407">
        <v>790305</v>
      </c>
      <c r="D9" s="407">
        <v>21244790</v>
      </c>
      <c r="E9" s="407">
        <v>998446</v>
      </c>
      <c r="F9" s="407">
        <v>22924845</v>
      </c>
      <c r="G9" s="407">
        <v>1403569</v>
      </c>
      <c r="H9" s="407">
        <v>33417506</v>
      </c>
      <c r="I9" s="433" t="s">
        <v>914</v>
      </c>
    </row>
    <row r="10" spans="1:9" x14ac:dyDescent="0.25">
      <c r="A10" s="432" t="s">
        <v>186</v>
      </c>
      <c r="B10" s="433" t="s">
        <v>183</v>
      </c>
      <c r="C10" s="407">
        <v>9350</v>
      </c>
      <c r="D10" s="407">
        <v>201731</v>
      </c>
      <c r="E10" s="407">
        <v>14072</v>
      </c>
      <c r="F10" s="407">
        <v>306082</v>
      </c>
      <c r="G10" s="407">
        <v>10909</v>
      </c>
      <c r="H10" s="407">
        <v>222534</v>
      </c>
      <c r="I10" s="433" t="s">
        <v>783</v>
      </c>
    </row>
    <row r="11" spans="1:9" x14ac:dyDescent="0.25">
      <c r="A11" s="432" t="s">
        <v>688</v>
      </c>
      <c r="B11" s="433" t="s">
        <v>183</v>
      </c>
      <c r="C11" s="407">
        <v>4711</v>
      </c>
      <c r="D11" s="407">
        <v>1004076</v>
      </c>
      <c r="E11" s="407">
        <v>5330</v>
      </c>
      <c r="F11" s="407">
        <v>924223</v>
      </c>
      <c r="G11" s="407">
        <v>4756</v>
      </c>
      <c r="H11" s="407">
        <v>752103</v>
      </c>
      <c r="I11" s="433" t="s">
        <v>915</v>
      </c>
    </row>
    <row r="12" spans="1:9" x14ac:dyDescent="0.25">
      <c r="A12" s="432" t="s">
        <v>689</v>
      </c>
      <c r="B12" s="433" t="s">
        <v>183</v>
      </c>
      <c r="C12" s="407">
        <v>31</v>
      </c>
      <c r="D12" s="407">
        <v>2041</v>
      </c>
      <c r="E12" s="407">
        <v>5</v>
      </c>
      <c r="F12" s="407">
        <v>297</v>
      </c>
      <c r="G12" s="407">
        <v>12</v>
      </c>
      <c r="H12" s="407">
        <v>811</v>
      </c>
      <c r="I12" s="433" t="s">
        <v>916</v>
      </c>
    </row>
    <row r="13" spans="1:9" x14ac:dyDescent="0.25">
      <c r="A13" s="432" t="s">
        <v>190</v>
      </c>
      <c r="B13" s="433" t="s">
        <v>183</v>
      </c>
      <c r="C13" s="407">
        <v>396493</v>
      </c>
      <c r="D13" s="407">
        <v>17168105</v>
      </c>
      <c r="E13" s="407">
        <v>355686</v>
      </c>
      <c r="F13" s="407">
        <v>14865511</v>
      </c>
      <c r="G13" s="407">
        <v>310592</v>
      </c>
      <c r="H13" s="407">
        <v>11279369</v>
      </c>
      <c r="I13" s="433" t="s">
        <v>917</v>
      </c>
    </row>
    <row r="14" spans="1:9" x14ac:dyDescent="0.25">
      <c r="A14" s="434" t="s">
        <v>690</v>
      </c>
      <c r="B14" s="435" t="s">
        <v>183</v>
      </c>
      <c r="C14" s="436">
        <v>396258</v>
      </c>
      <c r="D14" s="436">
        <v>17159659</v>
      </c>
      <c r="E14" s="436">
        <v>354725</v>
      </c>
      <c r="F14" s="436">
        <v>14834080</v>
      </c>
      <c r="G14" s="436">
        <v>310592</v>
      </c>
      <c r="H14" s="436">
        <v>11279369</v>
      </c>
      <c r="I14" s="435" t="s">
        <v>789</v>
      </c>
    </row>
    <row r="15" spans="1:9" x14ac:dyDescent="0.25">
      <c r="A15" s="432" t="s">
        <v>691</v>
      </c>
      <c r="B15" s="433" t="s">
        <v>183</v>
      </c>
      <c r="C15" s="407">
        <v>235</v>
      </c>
      <c r="D15" s="407">
        <v>8446</v>
      </c>
      <c r="E15" s="407">
        <v>961</v>
      </c>
      <c r="F15" s="407">
        <v>31431</v>
      </c>
      <c r="G15" s="407" t="s">
        <v>681</v>
      </c>
      <c r="H15" s="407" t="s">
        <v>681</v>
      </c>
      <c r="I15" s="433" t="s">
        <v>790</v>
      </c>
    </row>
    <row r="16" spans="1:9" x14ac:dyDescent="0.25">
      <c r="A16" s="432" t="s">
        <v>692</v>
      </c>
      <c r="B16" s="433" t="s">
        <v>183</v>
      </c>
      <c r="C16" s="407">
        <v>125384</v>
      </c>
      <c r="D16" s="407">
        <v>957636</v>
      </c>
      <c r="E16" s="407">
        <v>167856</v>
      </c>
      <c r="F16" s="407">
        <v>1298484</v>
      </c>
      <c r="G16" s="407">
        <v>173359</v>
      </c>
      <c r="H16" s="407">
        <v>1368666</v>
      </c>
      <c r="I16" s="433" t="s">
        <v>791</v>
      </c>
    </row>
    <row r="17" spans="1:9" ht="15" customHeight="1" x14ac:dyDescent="0.25">
      <c r="A17" s="432" t="s">
        <v>76</v>
      </c>
      <c r="B17" s="433" t="s">
        <v>183</v>
      </c>
      <c r="C17" s="407">
        <v>7484</v>
      </c>
      <c r="D17" s="407">
        <v>146614</v>
      </c>
      <c r="E17" s="407">
        <v>8433</v>
      </c>
      <c r="F17" s="407">
        <v>189199</v>
      </c>
      <c r="G17" s="407">
        <v>8818</v>
      </c>
      <c r="H17" s="407">
        <v>202527</v>
      </c>
      <c r="I17" s="433" t="s">
        <v>792</v>
      </c>
    </row>
    <row r="18" spans="1:9" x14ac:dyDescent="0.25">
      <c r="A18" s="432" t="s">
        <v>77</v>
      </c>
      <c r="B18" s="433" t="s">
        <v>183</v>
      </c>
      <c r="C18" s="407">
        <v>1800689</v>
      </c>
      <c r="D18" s="407">
        <v>8560886</v>
      </c>
      <c r="E18" s="407">
        <v>1116010</v>
      </c>
      <c r="F18" s="407">
        <v>5982901</v>
      </c>
      <c r="G18" s="407">
        <v>1894927</v>
      </c>
      <c r="H18" s="407">
        <v>7785093</v>
      </c>
      <c r="I18" s="433" t="s">
        <v>918</v>
      </c>
    </row>
    <row r="19" spans="1:9" x14ac:dyDescent="0.25">
      <c r="A19" s="432" t="s">
        <v>194</v>
      </c>
      <c r="B19" s="433" t="s">
        <v>183</v>
      </c>
      <c r="C19" s="407">
        <v>11002</v>
      </c>
      <c r="D19" s="407">
        <v>316055</v>
      </c>
      <c r="E19" s="407">
        <v>15225</v>
      </c>
      <c r="F19" s="407">
        <v>353709</v>
      </c>
      <c r="G19" s="407">
        <v>28616</v>
      </c>
      <c r="H19" s="407">
        <v>477965</v>
      </c>
      <c r="I19" s="433" t="s">
        <v>792</v>
      </c>
    </row>
    <row r="20" spans="1:9" x14ac:dyDescent="0.25">
      <c r="A20" s="432" t="s">
        <v>195</v>
      </c>
      <c r="B20" s="433" t="s">
        <v>183</v>
      </c>
      <c r="C20" s="407">
        <v>146301</v>
      </c>
      <c r="D20" s="407">
        <v>4474017</v>
      </c>
      <c r="E20" s="407">
        <v>133551</v>
      </c>
      <c r="F20" s="407">
        <v>4429455</v>
      </c>
      <c r="G20" s="407">
        <v>129407</v>
      </c>
      <c r="H20" s="407">
        <v>4359797</v>
      </c>
      <c r="I20" s="433" t="s">
        <v>918</v>
      </c>
    </row>
    <row r="21" spans="1:9" x14ac:dyDescent="0.25">
      <c r="A21" s="432" t="s">
        <v>612</v>
      </c>
      <c r="B21" s="433" t="s">
        <v>183</v>
      </c>
      <c r="C21" s="407">
        <v>67430</v>
      </c>
      <c r="D21" s="407">
        <v>1590619</v>
      </c>
      <c r="E21" s="407">
        <v>53973</v>
      </c>
      <c r="F21" s="407">
        <v>1413805</v>
      </c>
      <c r="G21" s="407">
        <v>51976</v>
      </c>
      <c r="H21" s="407">
        <v>1400792</v>
      </c>
      <c r="I21" s="433" t="s">
        <v>919</v>
      </c>
    </row>
    <row r="22" spans="1:9" ht="17.25" customHeight="1" x14ac:dyDescent="0.25">
      <c r="A22" s="432" t="s">
        <v>613</v>
      </c>
      <c r="B22" s="433" t="s">
        <v>183</v>
      </c>
      <c r="C22" s="407">
        <v>75332</v>
      </c>
      <c r="D22" s="407">
        <v>2586805</v>
      </c>
      <c r="E22" s="407">
        <v>75974</v>
      </c>
      <c r="F22" s="407">
        <v>2739111</v>
      </c>
      <c r="G22" s="407">
        <v>67230</v>
      </c>
      <c r="H22" s="407">
        <v>2417843</v>
      </c>
      <c r="I22" s="437" t="s">
        <v>920</v>
      </c>
    </row>
    <row r="23" spans="1:9" x14ac:dyDescent="0.25">
      <c r="A23" s="432" t="s">
        <v>198</v>
      </c>
      <c r="B23" s="433" t="s">
        <v>183</v>
      </c>
      <c r="C23" s="407">
        <v>3539</v>
      </c>
      <c r="D23" s="407">
        <v>296593</v>
      </c>
      <c r="E23" s="407">
        <v>3604</v>
      </c>
      <c r="F23" s="407">
        <v>276539</v>
      </c>
      <c r="G23" s="407">
        <v>10201</v>
      </c>
      <c r="H23" s="407">
        <v>541162</v>
      </c>
      <c r="I23" s="437" t="s">
        <v>921</v>
      </c>
    </row>
    <row r="24" spans="1:9" ht="27.75" customHeight="1" x14ac:dyDescent="0.25">
      <c r="A24" s="432" t="s">
        <v>693</v>
      </c>
      <c r="B24" s="433" t="s">
        <v>183</v>
      </c>
      <c r="C24" s="407">
        <v>759539</v>
      </c>
      <c r="D24" s="407">
        <v>1438610</v>
      </c>
      <c r="E24" s="407">
        <v>521202</v>
      </c>
      <c r="F24" s="407">
        <v>1138891</v>
      </c>
      <c r="G24" s="407">
        <v>147855</v>
      </c>
      <c r="H24" s="407">
        <v>506700</v>
      </c>
      <c r="I24" s="432" t="s">
        <v>922</v>
      </c>
    </row>
    <row r="25" spans="1:9" x14ac:dyDescent="0.25">
      <c r="A25" s="432" t="s">
        <v>78</v>
      </c>
      <c r="B25" s="433" t="s">
        <v>183</v>
      </c>
      <c r="C25" s="407">
        <v>66450</v>
      </c>
      <c r="D25" s="407">
        <v>369703</v>
      </c>
      <c r="E25" s="407">
        <v>43812</v>
      </c>
      <c r="F25" s="407">
        <v>219917</v>
      </c>
      <c r="G25" s="407">
        <v>54563</v>
      </c>
      <c r="H25" s="407">
        <v>264364</v>
      </c>
      <c r="I25" s="433" t="s">
        <v>794</v>
      </c>
    </row>
    <row r="26" spans="1:9" x14ac:dyDescent="0.25">
      <c r="A26" s="432" t="s">
        <v>79</v>
      </c>
      <c r="B26" s="433" t="s">
        <v>183</v>
      </c>
      <c r="C26" s="407">
        <v>26734</v>
      </c>
      <c r="D26" s="407">
        <v>47715</v>
      </c>
      <c r="E26" s="407">
        <v>6174</v>
      </c>
      <c r="F26" s="407">
        <v>46310</v>
      </c>
      <c r="G26" s="407">
        <v>8211</v>
      </c>
      <c r="H26" s="407">
        <v>48111</v>
      </c>
      <c r="I26" s="433" t="s">
        <v>795</v>
      </c>
    </row>
    <row r="27" spans="1:9" x14ac:dyDescent="0.25">
      <c r="A27" s="432" t="s">
        <v>200</v>
      </c>
      <c r="B27" s="433" t="s">
        <v>183</v>
      </c>
      <c r="C27" s="407">
        <v>242685</v>
      </c>
      <c r="D27" s="407">
        <v>2871479</v>
      </c>
      <c r="E27" s="407">
        <v>187663</v>
      </c>
      <c r="F27" s="407">
        <v>2266406</v>
      </c>
      <c r="G27" s="407">
        <v>154226</v>
      </c>
      <c r="H27" s="407">
        <v>2105121</v>
      </c>
      <c r="I27" s="433" t="s">
        <v>923</v>
      </c>
    </row>
    <row r="28" spans="1:9" x14ac:dyDescent="0.25">
      <c r="A28" s="432" t="s">
        <v>694</v>
      </c>
      <c r="B28" s="433" t="s">
        <v>183</v>
      </c>
      <c r="C28" s="407">
        <v>36135</v>
      </c>
      <c r="D28" s="407">
        <v>517956</v>
      </c>
      <c r="E28" s="407">
        <v>22981</v>
      </c>
      <c r="F28" s="407">
        <v>346341</v>
      </c>
      <c r="G28" s="407">
        <v>40062</v>
      </c>
      <c r="H28" s="407">
        <v>520622</v>
      </c>
      <c r="I28" s="433" t="s">
        <v>924</v>
      </c>
    </row>
    <row r="29" spans="1:9" x14ac:dyDescent="0.25">
      <c r="A29" s="432" t="s">
        <v>614</v>
      </c>
      <c r="B29" s="433" t="s">
        <v>183</v>
      </c>
      <c r="C29" s="407">
        <v>11331</v>
      </c>
      <c r="D29" s="407">
        <v>196110</v>
      </c>
      <c r="E29" s="407">
        <v>11195</v>
      </c>
      <c r="F29" s="407">
        <v>206037</v>
      </c>
      <c r="G29" s="407">
        <v>11066</v>
      </c>
      <c r="H29" s="407">
        <v>167943</v>
      </c>
      <c r="I29" s="437" t="s">
        <v>925</v>
      </c>
    </row>
    <row r="30" spans="1:9" x14ac:dyDescent="0.25">
      <c r="A30" s="432" t="s">
        <v>615</v>
      </c>
      <c r="B30" s="433" t="s">
        <v>183</v>
      </c>
      <c r="C30" s="407">
        <v>195219</v>
      </c>
      <c r="D30" s="407">
        <v>2157413</v>
      </c>
      <c r="E30" s="407">
        <v>153487</v>
      </c>
      <c r="F30" s="407">
        <v>1714028</v>
      </c>
      <c r="G30" s="407">
        <v>103098</v>
      </c>
      <c r="H30" s="407">
        <v>1416556</v>
      </c>
      <c r="I30" s="437" t="s">
        <v>926</v>
      </c>
    </row>
    <row r="31" spans="1:9" x14ac:dyDescent="0.25">
      <c r="A31" s="432" t="s">
        <v>695</v>
      </c>
      <c r="B31" s="433" t="s">
        <v>183</v>
      </c>
      <c r="C31" s="407">
        <v>14347</v>
      </c>
      <c r="D31" s="407">
        <v>231877</v>
      </c>
      <c r="E31" s="407">
        <v>19485</v>
      </c>
      <c r="F31" s="407">
        <v>266438</v>
      </c>
      <c r="G31" s="407">
        <v>18997</v>
      </c>
      <c r="H31" s="407">
        <v>261133</v>
      </c>
      <c r="I31" s="433" t="s">
        <v>927</v>
      </c>
    </row>
    <row r="32" spans="1:9" x14ac:dyDescent="0.25">
      <c r="A32" s="432" t="s">
        <v>696</v>
      </c>
      <c r="B32" s="433" t="s">
        <v>683</v>
      </c>
      <c r="C32" s="407">
        <v>212106</v>
      </c>
      <c r="D32" s="407">
        <v>1045300819</v>
      </c>
      <c r="E32" s="407">
        <v>204000</v>
      </c>
      <c r="F32" s="407">
        <v>861073456</v>
      </c>
      <c r="G32" s="407">
        <v>191014</v>
      </c>
      <c r="H32" s="407">
        <v>1003162924</v>
      </c>
      <c r="I32" s="433" t="s">
        <v>928</v>
      </c>
    </row>
    <row r="33" spans="1:9" x14ac:dyDescent="0.25">
      <c r="A33" s="432" t="s">
        <v>697</v>
      </c>
      <c r="B33" s="433" t="s">
        <v>683</v>
      </c>
      <c r="C33" s="407" t="s">
        <v>188</v>
      </c>
      <c r="D33" s="407">
        <v>11131</v>
      </c>
      <c r="E33" s="407" t="s">
        <v>188</v>
      </c>
      <c r="F33" s="407">
        <v>5519</v>
      </c>
      <c r="G33" s="407" t="s">
        <v>188</v>
      </c>
      <c r="H33" s="407">
        <v>652</v>
      </c>
      <c r="I33" s="433" t="s">
        <v>929</v>
      </c>
    </row>
    <row r="34" spans="1:9" x14ac:dyDescent="0.25">
      <c r="A34" s="432" t="s">
        <v>698</v>
      </c>
      <c r="B34" s="433" t="s">
        <v>183</v>
      </c>
      <c r="C34" s="407" t="s">
        <v>188</v>
      </c>
      <c r="D34" s="407">
        <v>1290</v>
      </c>
      <c r="E34" s="407" t="s">
        <v>188</v>
      </c>
      <c r="F34" s="407">
        <v>75</v>
      </c>
      <c r="G34" s="407" t="s">
        <v>681</v>
      </c>
      <c r="H34" s="407" t="s">
        <v>681</v>
      </c>
      <c r="I34" s="433" t="s">
        <v>930</v>
      </c>
    </row>
    <row r="35" spans="1:9" x14ac:dyDescent="0.25">
      <c r="A35" s="432" t="s">
        <v>699</v>
      </c>
      <c r="B35" s="433" t="s">
        <v>183</v>
      </c>
      <c r="C35" s="407">
        <v>272</v>
      </c>
      <c r="D35" s="407">
        <v>366480</v>
      </c>
      <c r="E35" s="407">
        <v>25</v>
      </c>
      <c r="F35" s="407">
        <v>44193</v>
      </c>
      <c r="G35" s="407" t="s">
        <v>681</v>
      </c>
      <c r="H35" s="407" t="s">
        <v>681</v>
      </c>
      <c r="I35" s="433" t="s">
        <v>931</v>
      </c>
    </row>
    <row r="36" spans="1:9" x14ac:dyDescent="0.25">
      <c r="A36" s="432" t="s">
        <v>208</v>
      </c>
      <c r="B36" s="433" t="s">
        <v>183</v>
      </c>
      <c r="C36" s="407">
        <v>3290324</v>
      </c>
      <c r="D36" s="407">
        <v>43751479</v>
      </c>
      <c r="E36" s="407">
        <v>3019502</v>
      </c>
      <c r="F36" s="407">
        <v>31956109</v>
      </c>
      <c r="G36" s="407">
        <v>4368063</v>
      </c>
      <c r="H36" s="407">
        <v>54356105</v>
      </c>
      <c r="I36" s="433" t="s">
        <v>932</v>
      </c>
    </row>
    <row r="37" spans="1:9" x14ac:dyDescent="0.25">
      <c r="A37" s="432" t="s">
        <v>700</v>
      </c>
      <c r="B37" s="433" t="s">
        <v>183</v>
      </c>
      <c r="C37" s="407">
        <v>1702247</v>
      </c>
      <c r="D37" s="407">
        <v>285028249</v>
      </c>
      <c r="E37" s="407">
        <v>1886199</v>
      </c>
      <c r="F37" s="407">
        <v>262965391</v>
      </c>
      <c r="G37" s="407">
        <v>1143216</v>
      </c>
      <c r="H37" s="407">
        <v>182986972</v>
      </c>
      <c r="I37" s="433" t="s">
        <v>933</v>
      </c>
    </row>
    <row r="38" spans="1:9" x14ac:dyDescent="0.25">
      <c r="A38" s="432" t="s">
        <v>701</v>
      </c>
      <c r="B38" s="433" t="s">
        <v>183</v>
      </c>
      <c r="C38" s="407" t="s">
        <v>681</v>
      </c>
      <c r="D38" s="407" t="s">
        <v>681</v>
      </c>
      <c r="E38" s="407" t="s">
        <v>681</v>
      </c>
      <c r="F38" s="407" t="s">
        <v>681</v>
      </c>
      <c r="G38" s="407" t="s">
        <v>188</v>
      </c>
      <c r="H38" s="407">
        <v>18</v>
      </c>
      <c r="I38" s="433" t="s">
        <v>934</v>
      </c>
    </row>
    <row r="39" spans="1:9" x14ac:dyDescent="0.25">
      <c r="A39" s="432" t="s">
        <v>300</v>
      </c>
      <c r="B39" s="433"/>
      <c r="C39" s="407" t="s">
        <v>680</v>
      </c>
      <c r="D39" s="407">
        <v>1252140913</v>
      </c>
      <c r="E39" s="407" t="s">
        <v>680</v>
      </c>
      <c r="F39" s="407">
        <v>1105651209</v>
      </c>
      <c r="G39" s="407" t="s">
        <v>680</v>
      </c>
      <c r="H39" s="407">
        <v>1296740696</v>
      </c>
      <c r="I39" s="433" t="s">
        <v>935</v>
      </c>
    </row>
    <row r="40" spans="1:9" x14ac:dyDescent="0.25">
      <c r="A40" s="432" t="s">
        <v>702</v>
      </c>
      <c r="B40" s="433" t="s">
        <v>684</v>
      </c>
      <c r="C40" s="407">
        <v>520983</v>
      </c>
      <c r="D40" s="407">
        <v>298568</v>
      </c>
      <c r="E40" s="407">
        <v>527650</v>
      </c>
      <c r="F40" s="407">
        <v>495369</v>
      </c>
      <c r="G40" s="407">
        <v>954463</v>
      </c>
      <c r="H40" s="407">
        <v>798242</v>
      </c>
      <c r="I40" s="433" t="s">
        <v>936</v>
      </c>
    </row>
    <row r="41" spans="1:9" x14ac:dyDescent="0.25">
      <c r="A41" s="432" t="s">
        <v>703</v>
      </c>
      <c r="B41" s="433" t="s">
        <v>684</v>
      </c>
      <c r="C41" s="407" t="s">
        <v>680</v>
      </c>
      <c r="D41" s="407">
        <v>1250347957</v>
      </c>
      <c r="E41" s="407" t="s">
        <v>680</v>
      </c>
      <c r="F41" s="407">
        <v>1103784711</v>
      </c>
      <c r="G41" s="407" t="s">
        <v>680</v>
      </c>
      <c r="H41" s="407">
        <v>1294426046</v>
      </c>
      <c r="I41" s="433" t="s">
        <v>937</v>
      </c>
    </row>
    <row r="42" spans="1:9" x14ac:dyDescent="0.25">
      <c r="A42" s="432" t="s">
        <v>704</v>
      </c>
      <c r="B42" s="433" t="s">
        <v>685</v>
      </c>
      <c r="C42" s="407">
        <v>351378</v>
      </c>
      <c r="D42" s="407">
        <v>1494388</v>
      </c>
      <c r="E42" s="407">
        <v>287431</v>
      </c>
      <c r="F42" s="407">
        <v>1371129</v>
      </c>
      <c r="G42" s="407">
        <v>387540</v>
      </c>
      <c r="H42" s="407">
        <v>1516408</v>
      </c>
      <c r="I42" s="433" t="s">
        <v>938</v>
      </c>
    </row>
    <row r="43" spans="1:9" x14ac:dyDescent="0.25">
      <c r="A43" s="432" t="s">
        <v>214</v>
      </c>
      <c r="B43" s="433" t="s">
        <v>183</v>
      </c>
      <c r="C43" s="407">
        <v>2122</v>
      </c>
      <c r="D43" s="407">
        <v>87085</v>
      </c>
      <c r="E43" s="407">
        <v>2023</v>
      </c>
      <c r="F43" s="407">
        <v>87086</v>
      </c>
      <c r="G43" s="407">
        <v>3142</v>
      </c>
      <c r="H43" s="407">
        <v>113035</v>
      </c>
      <c r="I43" s="433" t="s">
        <v>804</v>
      </c>
    </row>
    <row r="44" spans="1:9" x14ac:dyDescent="0.25">
      <c r="A44" s="432" t="s">
        <v>86</v>
      </c>
      <c r="B44" s="433" t="s">
        <v>183</v>
      </c>
      <c r="C44" s="407">
        <v>2014760</v>
      </c>
      <c r="D44" s="407">
        <v>3146097</v>
      </c>
      <c r="E44" s="407">
        <v>1931136</v>
      </c>
      <c r="F44" s="407">
        <v>2998295</v>
      </c>
      <c r="G44" s="407">
        <v>2010665</v>
      </c>
      <c r="H44" s="407">
        <v>2999705</v>
      </c>
      <c r="I44" s="433" t="s">
        <v>805</v>
      </c>
    </row>
    <row r="45" spans="1:9" x14ac:dyDescent="0.25">
      <c r="A45" s="432" t="s">
        <v>705</v>
      </c>
      <c r="B45" s="433" t="s">
        <v>183</v>
      </c>
      <c r="C45" s="407">
        <v>4617</v>
      </c>
      <c r="D45" s="407">
        <v>2979</v>
      </c>
      <c r="E45" s="407">
        <v>12</v>
      </c>
      <c r="F45" s="407">
        <v>850</v>
      </c>
      <c r="G45" s="407">
        <v>598</v>
      </c>
      <c r="H45" s="407">
        <v>3525</v>
      </c>
      <c r="I45" s="433" t="s">
        <v>939</v>
      </c>
    </row>
    <row r="46" spans="1:9" x14ac:dyDescent="0.25">
      <c r="A46" s="432" t="s">
        <v>706</v>
      </c>
      <c r="B46" s="433"/>
      <c r="C46" s="407" t="s">
        <v>680</v>
      </c>
      <c r="D46" s="407">
        <v>63062394</v>
      </c>
      <c r="E46" s="407" t="s">
        <v>680</v>
      </c>
      <c r="F46" s="407">
        <v>87263269</v>
      </c>
      <c r="G46" s="407" t="s">
        <v>680</v>
      </c>
      <c r="H46" s="407">
        <v>113428795</v>
      </c>
      <c r="I46" s="433" t="s">
        <v>940</v>
      </c>
    </row>
    <row r="47" spans="1:9" x14ac:dyDescent="0.25">
      <c r="A47" s="432" t="s">
        <v>707</v>
      </c>
      <c r="B47" s="433" t="s">
        <v>183</v>
      </c>
      <c r="C47" s="407">
        <v>32</v>
      </c>
      <c r="D47" s="407">
        <v>6432925</v>
      </c>
      <c r="E47" s="407">
        <v>42</v>
      </c>
      <c r="F47" s="407">
        <v>6643106</v>
      </c>
      <c r="G47" s="407">
        <v>8</v>
      </c>
      <c r="H47" s="407">
        <v>18249167</v>
      </c>
      <c r="I47" s="433" t="s">
        <v>941</v>
      </c>
    </row>
    <row r="48" spans="1:9" x14ac:dyDescent="0.25">
      <c r="A48" s="432" t="s">
        <v>708</v>
      </c>
      <c r="B48" s="433" t="s">
        <v>685</v>
      </c>
      <c r="C48" s="407">
        <v>65144</v>
      </c>
      <c r="D48" s="407">
        <v>56629469</v>
      </c>
      <c r="E48" s="407">
        <v>85280</v>
      </c>
      <c r="F48" s="407">
        <v>80620163</v>
      </c>
      <c r="G48" s="407">
        <v>96284</v>
      </c>
      <c r="H48" s="407">
        <v>95179628</v>
      </c>
      <c r="I48" s="433" t="s">
        <v>942</v>
      </c>
    </row>
    <row r="49" spans="1:9" x14ac:dyDescent="0.25">
      <c r="A49" s="432" t="s">
        <v>709</v>
      </c>
      <c r="B49" s="433" t="s">
        <v>183</v>
      </c>
      <c r="C49" s="407">
        <v>66749</v>
      </c>
      <c r="D49" s="407">
        <v>242645</v>
      </c>
      <c r="E49" s="407">
        <v>25716</v>
      </c>
      <c r="F49" s="407">
        <v>177877</v>
      </c>
      <c r="G49" s="407">
        <v>35582</v>
      </c>
      <c r="H49" s="407">
        <v>161647</v>
      </c>
      <c r="I49" s="433" t="s">
        <v>943</v>
      </c>
    </row>
    <row r="50" spans="1:9" x14ac:dyDescent="0.25">
      <c r="A50" s="432" t="s">
        <v>710</v>
      </c>
      <c r="B50" s="433"/>
      <c r="C50" s="407" t="s">
        <v>680</v>
      </c>
      <c r="D50" s="407">
        <v>9639</v>
      </c>
      <c r="E50" s="407" t="s">
        <v>680</v>
      </c>
      <c r="F50" s="407">
        <v>21267</v>
      </c>
      <c r="G50" s="407" t="s">
        <v>680</v>
      </c>
      <c r="H50" s="407">
        <v>46896</v>
      </c>
      <c r="I50" s="433" t="s">
        <v>944</v>
      </c>
    </row>
    <row r="51" spans="1:9" x14ac:dyDescent="0.25">
      <c r="A51" s="432" t="s">
        <v>711</v>
      </c>
      <c r="B51" s="433" t="s">
        <v>183</v>
      </c>
      <c r="C51" s="407">
        <v>25</v>
      </c>
      <c r="D51" s="407">
        <v>7288</v>
      </c>
      <c r="E51" s="407">
        <v>1</v>
      </c>
      <c r="F51" s="407">
        <v>14827</v>
      </c>
      <c r="G51" s="407">
        <v>3</v>
      </c>
      <c r="H51" s="407">
        <v>43535</v>
      </c>
      <c r="I51" s="433" t="s">
        <v>945</v>
      </c>
    </row>
    <row r="52" spans="1:9" x14ac:dyDescent="0.25">
      <c r="A52" s="432" t="s">
        <v>712</v>
      </c>
      <c r="B52" s="433" t="s">
        <v>685</v>
      </c>
      <c r="C52" s="407">
        <v>77</v>
      </c>
      <c r="D52" s="407">
        <v>2351</v>
      </c>
      <c r="E52" s="407">
        <v>399</v>
      </c>
      <c r="F52" s="407">
        <v>6440</v>
      </c>
      <c r="G52" s="407">
        <v>585</v>
      </c>
      <c r="H52" s="407">
        <v>3361</v>
      </c>
      <c r="I52" s="433" t="s">
        <v>946</v>
      </c>
    </row>
    <row r="53" spans="1:9" x14ac:dyDescent="0.25">
      <c r="A53" s="432" t="s">
        <v>713</v>
      </c>
      <c r="B53" s="433" t="s">
        <v>183</v>
      </c>
      <c r="C53" s="407">
        <v>4</v>
      </c>
      <c r="D53" s="407">
        <v>137</v>
      </c>
      <c r="E53" s="407">
        <v>393</v>
      </c>
      <c r="F53" s="407">
        <v>16841</v>
      </c>
      <c r="G53" s="407">
        <v>1829</v>
      </c>
      <c r="H53" s="407">
        <v>60726</v>
      </c>
      <c r="I53" s="433" t="s">
        <v>809</v>
      </c>
    </row>
    <row r="54" spans="1:9" x14ac:dyDescent="0.25">
      <c r="A54" s="432" t="s">
        <v>220</v>
      </c>
      <c r="B54" s="433" t="s">
        <v>183</v>
      </c>
      <c r="C54" s="407">
        <v>141</v>
      </c>
      <c r="D54" s="407">
        <v>2257</v>
      </c>
      <c r="E54" s="407">
        <v>1279</v>
      </c>
      <c r="F54" s="407">
        <v>17412</v>
      </c>
      <c r="G54" s="407">
        <v>1712</v>
      </c>
      <c r="H54" s="407">
        <v>24263</v>
      </c>
      <c r="I54" s="433" t="s">
        <v>947</v>
      </c>
    </row>
    <row r="55" spans="1:9" x14ac:dyDescent="0.25">
      <c r="A55" s="432" t="s">
        <v>221</v>
      </c>
      <c r="B55" s="433" t="s">
        <v>183</v>
      </c>
      <c r="C55" s="407">
        <v>155673</v>
      </c>
      <c r="D55" s="407">
        <v>2967071</v>
      </c>
      <c r="E55" s="407">
        <v>163113</v>
      </c>
      <c r="F55" s="407">
        <v>2908707</v>
      </c>
      <c r="G55" s="407">
        <v>190446</v>
      </c>
      <c r="H55" s="407">
        <v>2992257</v>
      </c>
      <c r="I55" s="433" t="s">
        <v>948</v>
      </c>
    </row>
    <row r="56" spans="1:9" x14ac:dyDescent="0.25">
      <c r="A56" s="432" t="s">
        <v>714</v>
      </c>
      <c r="B56" s="433" t="s">
        <v>183</v>
      </c>
      <c r="C56" s="407">
        <v>647</v>
      </c>
      <c r="D56" s="407">
        <v>10297</v>
      </c>
      <c r="E56" s="407">
        <v>883</v>
      </c>
      <c r="F56" s="407">
        <v>11053</v>
      </c>
      <c r="G56" s="407">
        <v>2286</v>
      </c>
      <c r="H56" s="407">
        <v>22193</v>
      </c>
      <c r="I56" s="433" t="s">
        <v>890</v>
      </c>
    </row>
    <row r="57" spans="1:9" x14ac:dyDescent="0.25">
      <c r="A57" s="432" t="s">
        <v>715</v>
      </c>
      <c r="B57" s="433"/>
      <c r="C57" s="407" t="s">
        <v>680</v>
      </c>
      <c r="D57" s="407">
        <v>68743</v>
      </c>
      <c r="E57" s="407" t="s">
        <v>680</v>
      </c>
      <c r="F57" s="407">
        <v>62630</v>
      </c>
      <c r="G57" s="407" t="s">
        <v>680</v>
      </c>
      <c r="H57" s="407">
        <v>222296</v>
      </c>
      <c r="I57" s="433" t="s">
        <v>949</v>
      </c>
    </row>
    <row r="58" spans="1:9" x14ac:dyDescent="0.25">
      <c r="A58" s="432" t="s">
        <v>716</v>
      </c>
      <c r="B58" s="433" t="s">
        <v>183</v>
      </c>
      <c r="C58" s="407">
        <v>33</v>
      </c>
      <c r="D58" s="407">
        <v>59753</v>
      </c>
      <c r="E58" s="407">
        <v>7</v>
      </c>
      <c r="F58" s="407">
        <v>59778</v>
      </c>
      <c r="G58" s="407">
        <v>4</v>
      </c>
      <c r="H58" s="407">
        <v>204824</v>
      </c>
      <c r="I58" s="433" t="s">
        <v>950</v>
      </c>
    </row>
    <row r="59" spans="1:9" x14ac:dyDescent="0.25">
      <c r="A59" s="432" t="s">
        <v>717</v>
      </c>
      <c r="B59" s="433" t="s">
        <v>685</v>
      </c>
      <c r="C59" s="407">
        <v>210</v>
      </c>
      <c r="D59" s="407">
        <v>8990</v>
      </c>
      <c r="E59" s="407">
        <v>26</v>
      </c>
      <c r="F59" s="407">
        <v>2852</v>
      </c>
      <c r="G59" s="407">
        <v>1571</v>
      </c>
      <c r="H59" s="407">
        <v>17472</v>
      </c>
      <c r="I59" s="433" t="s">
        <v>951</v>
      </c>
    </row>
    <row r="60" spans="1:9" x14ac:dyDescent="0.25">
      <c r="A60" s="432" t="s">
        <v>224</v>
      </c>
      <c r="B60" s="433" t="s">
        <v>183</v>
      </c>
      <c r="C60" s="407">
        <v>65595</v>
      </c>
      <c r="D60" s="407">
        <v>2269307</v>
      </c>
      <c r="E60" s="407">
        <v>70288</v>
      </c>
      <c r="F60" s="407">
        <v>2474283</v>
      </c>
      <c r="G60" s="407">
        <v>51419</v>
      </c>
      <c r="H60" s="407">
        <v>1683156</v>
      </c>
      <c r="I60" s="433" t="s">
        <v>952</v>
      </c>
    </row>
    <row r="61" spans="1:9" ht="30" x14ac:dyDescent="0.25">
      <c r="A61" s="432" t="s">
        <v>718</v>
      </c>
      <c r="B61" s="433" t="s">
        <v>183</v>
      </c>
      <c r="C61" s="407">
        <v>44564</v>
      </c>
      <c r="D61" s="407">
        <v>1297709</v>
      </c>
      <c r="E61" s="407">
        <v>42677</v>
      </c>
      <c r="F61" s="407">
        <v>1252865</v>
      </c>
      <c r="G61" s="407">
        <v>29740</v>
      </c>
      <c r="H61" s="407">
        <v>773768</v>
      </c>
      <c r="I61" s="433" t="s">
        <v>953</v>
      </c>
    </row>
    <row r="62" spans="1:9" x14ac:dyDescent="0.25">
      <c r="A62" s="432" t="s">
        <v>719</v>
      </c>
      <c r="B62" s="433" t="s">
        <v>183</v>
      </c>
      <c r="C62" s="407">
        <v>6290</v>
      </c>
      <c r="D62" s="407">
        <v>210530</v>
      </c>
      <c r="E62" s="407">
        <v>14746</v>
      </c>
      <c r="F62" s="407">
        <v>371882</v>
      </c>
      <c r="G62" s="407">
        <v>12717</v>
      </c>
      <c r="H62" s="407">
        <v>303108</v>
      </c>
      <c r="I62" s="433" t="s">
        <v>954</v>
      </c>
    </row>
    <row r="63" spans="1:9" ht="30" x14ac:dyDescent="0.25">
      <c r="A63" s="432" t="s">
        <v>720</v>
      </c>
      <c r="B63" s="433" t="s">
        <v>183</v>
      </c>
      <c r="C63" s="407">
        <v>5017</v>
      </c>
      <c r="D63" s="407">
        <v>130523</v>
      </c>
      <c r="E63" s="407">
        <v>2663</v>
      </c>
      <c r="F63" s="407">
        <v>76453</v>
      </c>
      <c r="G63" s="407">
        <v>2273</v>
      </c>
      <c r="H63" s="407">
        <v>87216</v>
      </c>
      <c r="I63" s="437" t="s">
        <v>955</v>
      </c>
    </row>
    <row r="64" spans="1:9" x14ac:dyDescent="0.25">
      <c r="A64" s="432" t="s">
        <v>721</v>
      </c>
      <c r="B64" s="433" t="s">
        <v>183</v>
      </c>
      <c r="C64" s="407">
        <v>9724</v>
      </c>
      <c r="D64" s="407">
        <v>630545</v>
      </c>
      <c r="E64" s="407">
        <v>10202</v>
      </c>
      <c r="F64" s="407">
        <v>773083</v>
      </c>
      <c r="G64" s="407">
        <v>6689</v>
      </c>
      <c r="H64" s="407">
        <v>519064</v>
      </c>
      <c r="I64" s="437" t="s">
        <v>956</v>
      </c>
    </row>
    <row r="65" spans="1:9" x14ac:dyDescent="0.25">
      <c r="A65" s="432" t="s">
        <v>722</v>
      </c>
      <c r="B65" s="433" t="s">
        <v>183</v>
      </c>
      <c r="C65" s="407">
        <v>28552</v>
      </c>
      <c r="D65" s="407">
        <v>1335288</v>
      </c>
      <c r="E65" s="407">
        <v>26160</v>
      </c>
      <c r="F65" s="407">
        <v>1213354</v>
      </c>
      <c r="G65" s="407">
        <v>37046</v>
      </c>
      <c r="H65" s="407">
        <v>1391091</v>
      </c>
      <c r="I65" s="433" t="s">
        <v>957</v>
      </c>
    </row>
    <row r="66" spans="1:9" x14ac:dyDescent="0.25">
      <c r="A66" s="432" t="s">
        <v>723</v>
      </c>
      <c r="B66" s="433" t="s">
        <v>183</v>
      </c>
      <c r="C66" s="407">
        <v>4421048</v>
      </c>
      <c r="D66" s="407">
        <v>6747745</v>
      </c>
      <c r="E66" s="407">
        <v>4068412</v>
      </c>
      <c r="F66" s="407">
        <v>5713627</v>
      </c>
      <c r="G66" s="407">
        <v>4423811</v>
      </c>
      <c r="H66" s="407">
        <v>6051112</v>
      </c>
      <c r="I66" s="433" t="s">
        <v>958</v>
      </c>
    </row>
    <row r="67" spans="1:9" x14ac:dyDescent="0.25">
      <c r="A67" s="432" t="s">
        <v>724</v>
      </c>
      <c r="B67" s="433" t="s">
        <v>683</v>
      </c>
      <c r="C67" s="407">
        <v>12093</v>
      </c>
      <c r="D67" s="407">
        <v>65947375</v>
      </c>
      <c r="E67" s="407">
        <v>7099</v>
      </c>
      <c r="F67" s="407">
        <v>31971444</v>
      </c>
      <c r="G67" s="407">
        <v>4607</v>
      </c>
      <c r="H67" s="407">
        <v>21615219</v>
      </c>
      <c r="I67" s="433" t="s">
        <v>959</v>
      </c>
    </row>
    <row r="68" spans="1:9" ht="30" x14ac:dyDescent="0.25">
      <c r="A68" s="432" t="s">
        <v>725</v>
      </c>
      <c r="B68" s="433" t="s">
        <v>683</v>
      </c>
      <c r="C68" s="407">
        <v>4939</v>
      </c>
      <c r="D68" s="407">
        <v>24964666</v>
      </c>
      <c r="E68" s="407">
        <v>2565</v>
      </c>
      <c r="F68" s="407">
        <v>11462874</v>
      </c>
      <c r="G68" s="407">
        <v>2352</v>
      </c>
      <c r="H68" s="407">
        <v>10404621</v>
      </c>
      <c r="I68" s="433" t="s">
        <v>960</v>
      </c>
    </row>
    <row r="69" spans="1:9" x14ac:dyDescent="0.25">
      <c r="A69" s="432" t="s">
        <v>616</v>
      </c>
      <c r="B69" s="433" t="s">
        <v>683</v>
      </c>
      <c r="C69" s="407">
        <v>4837</v>
      </c>
      <c r="D69" s="407">
        <v>25280627</v>
      </c>
      <c r="E69" s="407">
        <v>2543</v>
      </c>
      <c r="F69" s="407">
        <v>10392709</v>
      </c>
      <c r="G69" s="407">
        <v>866</v>
      </c>
      <c r="H69" s="407">
        <v>3825369</v>
      </c>
      <c r="I69" s="433" t="s">
        <v>961</v>
      </c>
    </row>
    <row r="70" spans="1:9" x14ac:dyDescent="0.25">
      <c r="A70" s="432" t="s">
        <v>617</v>
      </c>
      <c r="B70" s="433" t="s">
        <v>683</v>
      </c>
      <c r="C70" s="407">
        <v>1657</v>
      </c>
      <c r="D70" s="407">
        <v>10498110</v>
      </c>
      <c r="E70" s="407">
        <v>1709</v>
      </c>
      <c r="F70" s="407">
        <v>8162529</v>
      </c>
      <c r="G70" s="407">
        <v>994</v>
      </c>
      <c r="H70" s="407">
        <v>4824935</v>
      </c>
      <c r="I70" s="433" t="s">
        <v>962</v>
      </c>
    </row>
    <row r="71" spans="1:9" x14ac:dyDescent="0.25">
      <c r="A71" s="432" t="s">
        <v>618</v>
      </c>
      <c r="B71" s="433" t="s">
        <v>683</v>
      </c>
      <c r="C71" s="407">
        <v>656</v>
      </c>
      <c r="D71" s="407">
        <v>5151575</v>
      </c>
      <c r="E71" s="407">
        <v>279</v>
      </c>
      <c r="F71" s="407">
        <v>1907301</v>
      </c>
      <c r="G71" s="407">
        <v>392</v>
      </c>
      <c r="H71" s="407">
        <v>2520827</v>
      </c>
      <c r="I71" s="437" t="s">
        <v>963</v>
      </c>
    </row>
    <row r="72" spans="1:9" x14ac:dyDescent="0.25">
      <c r="A72" s="432" t="s">
        <v>619</v>
      </c>
      <c r="B72" s="433" t="s">
        <v>683</v>
      </c>
      <c r="C72" s="407">
        <v>4</v>
      </c>
      <c r="D72" s="407">
        <v>52397</v>
      </c>
      <c r="E72" s="407">
        <v>3</v>
      </c>
      <c r="F72" s="407">
        <v>46031</v>
      </c>
      <c r="G72" s="407">
        <v>3</v>
      </c>
      <c r="H72" s="407">
        <v>39467</v>
      </c>
      <c r="I72" s="437" t="s">
        <v>964</v>
      </c>
    </row>
    <row r="73" spans="1:9" x14ac:dyDescent="0.25">
      <c r="A73" s="432" t="s">
        <v>99</v>
      </c>
      <c r="B73" s="433" t="s">
        <v>183</v>
      </c>
      <c r="C73" s="407">
        <v>93322</v>
      </c>
      <c r="D73" s="407">
        <v>1662634</v>
      </c>
      <c r="E73" s="407">
        <v>118524</v>
      </c>
      <c r="F73" s="407">
        <v>1996776</v>
      </c>
      <c r="G73" s="407">
        <v>142928</v>
      </c>
      <c r="H73" s="407">
        <v>2393952</v>
      </c>
      <c r="I73" s="433" t="s">
        <v>965</v>
      </c>
    </row>
    <row r="74" spans="1:9" x14ac:dyDescent="0.25">
      <c r="A74" s="432" t="s">
        <v>726</v>
      </c>
      <c r="B74" s="433" t="s">
        <v>183</v>
      </c>
      <c r="C74" s="407">
        <v>20</v>
      </c>
      <c r="D74" s="407">
        <v>803</v>
      </c>
      <c r="E74" s="407" t="s">
        <v>188</v>
      </c>
      <c r="F74" s="407">
        <v>73</v>
      </c>
      <c r="G74" s="407" t="s">
        <v>188</v>
      </c>
      <c r="H74" s="407">
        <v>139</v>
      </c>
      <c r="I74" s="433" t="s">
        <v>966</v>
      </c>
    </row>
    <row r="75" spans="1:9" x14ac:dyDescent="0.25">
      <c r="A75" s="432" t="s">
        <v>100</v>
      </c>
      <c r="B75" s="433" t="s">
        <v>183</v>
      </c>
      <c r="C75" s="407">
        <v>508</v>
      </c>
      <c r="D75" s="407">
        <v>17006</v>
      </c>
      <c r="E75" s="407">
        <v>478</v>
      </c>
      <c r="F75" s="407">
        <v>16913</v>
      </c>
      <c r="G75" s="407">
        <v>748</v>
      </c>
      <c r="H75" s="407">
        <v>16619</v>
      </c>
      <c r="I75" s="433" t="s">
        <v>823</v>
      </c>
    </row>
    <row r="76" spans="1:9" x14ac:dyDescent="0.25">
      <c r="A76" s="432" t="s">
        <v>727</v>
      </c>
      <c r="B76" s="433" t="s">
        <v>183</v>
      </c>
      <c r="C76" s="407">
        <v>39441</v>
      </c>
      <c r="D76" s="407">
        <v>3846804</v>
      </c>
      <c r="E76" s="407">
        <v>5334</v>
      </c>
      <c r="F76" s="407">
        <v>264663</v>
      </c>
      <c r="G76" s="407">
        <v>6217</v>
      </c>
      <c r="H76" s="407">
        <v>318697</v>
      </c>
      <c r="I76" s="433" t="s">
        <v>967</v>
      </c>
    </row>
    <row r="77" spans="1:9" x14ac:dyDescent="0.25">
      <c r="A77" s="432" t="s">
        <v>728</v>
      </c>
      <c r="B77" s="433" t="s">
        <v>183</v>
      </c>
      <c r="C77" s="407">
        <v>13943781</v>
      </c>
      <c r="D77" s="407">
        <v>22138585</v>
      </c>
      <c r="E77" s="407">
        <v>17187164</v>
      </c>
      <c r="F77" s="407">
        <v>23772768</v>
      </c>
      <c r="G77" s="407">
        <v>18300359</v>
      </c>
      <c r="H77" s="407">
        <v>24384182</v>
      </c>
      <c r="I77" s="433" t="s">
        <v>829</v>
      </c>
    </row>
    <row r="78" spans="1:9" x14ac:dyDescent="0.25">
      <c r="A78" s="432" t="s">
        <v>238</v>
      </c>
      <c r="B78" s="433" t="s">
        <v>183</v>
      </c>
      <c r="C78" s="407">
        <v>102077</v>
      </c>
      <c r="D78" s="407">
        <v>3327761</v>
      </c>
      <c r="E78" s="407">
        <v>118788</v>
      </c>
      <c r="F78" s="407">
        <v>3256840</v>
      </c>
      <c r="G78" s="407">
        <v>142599</v>
      </c>
      <c r="H78" s="407">
        <v>3089947</v>
      </c>
      <c r="I78" s="433" t="s">
        <v>968</v>
      </c>
    </row>
    <row r="79" spans="1:9" x14ac:dyDescent="0.25">
      <c r="A79" s="432" t="s">
        <v>620</v>
      </c>
      <c r="B79" s="433" t="s">
        <v>183</v>
      </c>
      <c r="C79" s="407">
        <v>5993</v>
      </c>
      <c r="D79" s="407">
        <v>245797</v>
      </c>
      <c r="E79" s="407">
        <v>10348</v>
      </c>
      <c r="F79" s="407">
        <v>430234</v>
      </c>
      <c r="G79" s="407">
        <v>7961</v>
      </c>
      <c r="H79" s="407">
        <v>335634</v>
      </c>
      <c r="I79" s="433" t="s">
        <v>969</v>
      </c>
    </row>
    <row r="80" spans="1:9" x14ac:dyDescent="0.25">
      <c r="A80" s="432" t="s">
        <v>621</v>
      </c>
      <c r="B80" s="433" t="s">
        <v>183</v>
      </c>
      <c r="C80" s="407">
        <v>9286</v>
      </c>
      <c r="D80" s="407">
        <v>48413</v>
      </c>
      <c r="E80" s="407">
        <v>33166</v>
      </c>
      <c r="F80" s="407">
        <v>146403</v>
      </c>
      <c r="G80" s="407">
        <v>53833</v>
      </c>
      <c r="H80" s="407">
        <v>158425</v>
      </c>
      <c r="I80" s="433" t="s">
        <v>970</v>
      </c>
    </row>
    <row r="81" spans="1:9" x14ac:dyDescent="0.25">
      <c r="A81" s="432" t="s">
        <v>622</v>
      </c>
      <c r="B81" s="433" t="s">
        <v>183</v>
      </c>
      <c r="C81" s="407">
        <v>12347</v>
      </c>
      <c r="D81" s="407">
        <v>458054</v>
      </c>
      <c r="E81" s="407">
        <v>4019</v>
      </c>
      <c r="F81" s="407">
        <v>146577</v>
      </c>
      <c r="G81" s="407">
        <v>11062</v>
      </c>
      <c r="H81" s="407">
        <v>259910</v>
      </c>
      <c r="I81" s="433" t="s">
        <v>971</v>
      </c>
    </row>
    <row r="82" spans="1:9" ht="30" x14ac:dyDescent="0.25">
      <c r="A82" s="432" t="s">
        <v>623</v>
      </c>
      <c r="B82" s="433" t="s">
        <v>183</v>
      </c>
      <c r="C82" s="407">
        <v>42316</v>
      </c>
      <c r="D82" s="407">
        <v>1423690</v>
      </c>
      <c r="E82" s="407">
        <v>46306</v>
      </c>
      <c r="F82" s="407">
        <v>1589859</v>
      </c>
      <c r="G82" s="407">
        <v>40332</v>
      </c>
      <c r="H82" s="407">
        <v>1218748</v>
      </c>
      <c r="I82" s="433" t="s">
        <v>972</v>
      </c>
    </row>
    <row r="83" spans="1:9" x14ac:dyDescent="0.25">
      <c r="A83" s="432" t="s">
        <v>624</v>
      </c>
      <c r="B83" s="433" t="s">
        <v>183</v>
      </c>
      <c r="C83" s="407">
        <v>18687</v>
      </c>
      <c r="D83" s="407">
        <v>616177</v>
      </c>
      <c r="E83" s="407">
        <v>15024</v>
      </c>
      <c r="F83" s="407">
        <v>575690</v>
      </c>
      <c r="G83" s="407">
        <v>15549</v>
      </c>
      <c r="H83" s="407">
        <v>583658</v>
      </c>
      <c r="I83" s="433" t="s">
        <v>973</v>
      </c>
    </row>
    <row r="84" spans="1:9" x14ac:dyDescent="0.25">
      <c r="A84" s="432" t="s">
        <v>625</v>
      </c>
      <c r="B84" s="433" t="s">
        <v>183</v>
      </c>
      <c r="C84" s="407">
        <v>13448</v>
      </c>
      <c r="D84" s="407">
        <v>535630</v>
      </c>
      <c r="E84" s="407">
        <v>9925</v>
      </c>
      <c r="F84" s="407">
        <v>368077</v>
      </c>
      <c r="G84" s="407">
        <v>13862</v>
      </c>
      <c r="H84" s="407">
        <v>533572</v>
      </c>
      <c r="I84" s="433" t="s">
        <v>974</v>
      </c>
    </row>
    <row r="85" spans="1:9" x14ac:dyDescent="0.25">
      <c r="A85" s="432" t="s">
        <v>626</v>
      </c>
      <c r="B85" s="433" t="s">
        <v>183</v>
      </c>
      <c r="C85" s="407">
        <v>3172858</v>
      </c>
      <c r="D85" s="407">
        <v>34669120</v>
      </c>
      <c r="E85" s="407">
        <v>2216864</v>
      </c>
      <c r="F85" s="407">
        <v>17413688</v>
      </c>
      <c r="G85" s="407">
        <v>1908258</v>
      </c>
      <c r="H85" s="407">
        <v>24028138</v>
      </c>
      <c r="I85" s="433" t="s">
        <v>975</v>
      </c>
    </row>
    <row r="86" spans="1:9" ht="30" x14ac:dyDescent="0.25">
      <c r="A86" s="432" t="s">
        <v>627</v>
      </c>
      <c r="B86" s="433" t="s">
        <v>183</v>
      </c>
      <c r="C86" s="407">
        <v>892093</v>
      </c>
      <c r="D86" s="407">
        <v>11730476</v>
      </c>
      <c r="E86" s="407">
        <v>588896</v>
      </c>
      <c r="F86" s="407">
        <v>5376550</v>
      </c>
      <c r="G86" s="407">
        <v>349679</v>
      </c>
      <c r="H86" s="407">
        <v>4713328</v>
      </c>
      <c r="I86" s="433" t="s">
        <v>976</v>
      </c>
    </row>
    <row r="87" spans="1:9" ht="36.75" customHeight="1" x14ac:dyDescent="0.25">
      <c r="A87" s="432" t="s">
        <v>628</v>
      </c>
      <c r="B87" s="433" t="s">
        <v>183</v>
      </c>
      <c r="C87" s="407">
        <v>2090849</v>
      </c>
      <c r="D87" s="407">
        <v>21380159</v>
      </c>
      <c r="E87" s="407">
        <v>1385986</v>
      </c>
      <c r="F87" s="407">
        <v>10479877</v>
      </c>
      <c r="G87" s="407">
        <v>1058082</v>
      </c>
      <c r="H87" s="407">
        <v>12582178</v>
      </c>
      <c r="I87" s="432" t="s">
        <v>977</v>
      </c>
    </row>
    <row r="88" spans="1:9" ht="40.5" customHeight="1" x14ac:dyDescent="0.25">
      <c r="A88" s="432" t="s">
        <v>629</v>
      </c>
      <c r="B88" s="433" t="s">
        <v>183</v>
      </c>
      <c r="C88" s="407">
        <v>170570</v>
      </c>
      <c r="D88" s="407">
        <v>1426501</v>
      </c>
      <c r="E88" s="407">
        <v>199508</v>
      </c>
      <c r="F88" s="407">
        <v>1358838</v>
      </c>
      <c r="G88" s="407">
        <v>90339</v>
      </c>
      <c r="H88" s="407">
        <v>794569</v>
      </c>
      <c r="I88" s="432" t="s">
        <v>978</v>
      </c>
    </row>
    <row r="89" spans="1:9" ht="45" x14ac:dyDescent="0.25">
      <c r="A89" s="432" t="s">
        <v>630</v>
      </c>
      <c r="B89" s="433" t="s">
        <v>183</v>
      </c>
      <c r="C89" s="407">
        <v>19345</v>
      </c>
      <c r="D89" s="407">
        <v>129611</v>
      </c>
      <c r="E89" s="407">
        <v>27362</v>
      </c>
      <c r="F89" s="407">
        <v>120220</v>
      </c>
      <c r="G89" s="407">
        <v>30069</v>
      </c>
      <c r="H89" s="407">
        <v>232961</v>
      </c>
      <c r="I89" s="432" t="s">
        <v>979</v>
      </c>
    </row>
    <row r="90" spans="1:9" x14ac:dyDescent="0.25">
      <c r="A90" s="432" t="s">
        <v>631</v>
      </c>
      <c r="B90" s="433" t="s">
        <v>183</v>
      </c>
      <c r="C90" s="407">
        <v>1</v>
      </c>
      <c r="D90" s="407">
        <v>2373</v>
      </c>
      <c r="E90" s="407">
        <v>15112</v>
      </c>
      <c r="F90" s="407">
        <v>78203</v>
      </c>
      <c r="G90" s="407">
        <v>380089</v>
      </c>
      <c r="H90" s="407">
        <v>5705102</v>
      </c>
      <c r="I90" s="433" t="s">
        <v>980</v>
      </c>
    </row>
    <row r="91" spans="1:9" x14ac:dyDescent="0.25">
      <c r="A91" s="432" t="s">
        <v>247</v>
      </c>
      <c r="B91" s="433" t="s">
        <v>183</v>
      </c>
      <c r="C91" s="407">
        <v>778503</v>
      </c>
      <c r="D91" s="407">
        <v>23839858</v>
      </c>
      <c r="E91" s="407">
        <v>858061</v>
      </c>
      <c r="F91" s="407">
        <v>27392157</v>
      </c>
      <c r="G91" s="407">
        <v>882265</v>
      </c>
      <c r="H91" s="407">
        <v>26142989</v>
      </c>
      <c r="I91" s="433" t="s">
        <v>981</v>
      </c>
    </row>
    <row r="92" spans="1:9" x14ac:dyDescent="0.25">
      <c r="A92" s="432" t="s">
        <v>632</v>
      </c>
      <c r="B92" s="433" t="s">
        <v>183</v>
      </c>
      <c r="C92" s="407">
        <v>640645</v>
      </c>
      <c r="D92" s="407">
        <v>14860505</v>
      </c>
      <c r="E92" s="407">
        <v>715794</v>
      </c>
      <c r="F92" s="407">
        <v>17764553</v>
      </c>
      <c r="G92" s="407">
        <v>724933</v>
      </c>
      <c r="H92" s="407">
        <v>15714716</v>
      </c>
      <c r="I92" s="433" t="s">
        <v>982</v>
      </c>
    </row>
    <row r="93" spans="1:9" x14ac:dyDescent="0.25">
      <c r="A93" s="432" t="s">
        <v>633</v>
      </c>
      <c r="B93" s="433" t="s">
        <v>183</v>
      </c>
      <c r="C93" s="407">
        <v>137858</v>
      </c>
      <c r="D93" s="407">
        <v>8979353</v>
      </c>
      <c r="E93" s="407">
        <v>142267</v>
      </c>
      <c r="F93" s="407">
        <v>9627604</v>
      </c>
      <c r="G93" s="407">
        <v>157332</v>
      </c>
      <c r="H93" s="407">
        <v>10428273</v>
      </c>
      <c r="I93" s="433" t="s">
        <v>983</v>
      </c>
    </row>
    <row r="94" spans="1:9" x14ac:dyDescent="0.25">
      <c r="A94" s="432" t="s">
        <v>250</v>
      </c>
      <c r="B94" s="433" t="s">
        <v>183</v>
      </c>
      <c r="C94" s="407">
        <v>2240</v>
      </c>
      <c r="D94" s="407">
        <v>703135</v>
      </c>
      <c r="E94" s="407">
        <v>2471</v>
      </c>
      <c r="F94" s="407">
        <v>895589</v>
      </c>
      <c r="G94" s="407">
        <v>3257</v>
      </c>
      <c r="H94" s="407">
        <v>944983</v>
      </c>
      <c r="I94" s="433" t="s">
        <v>984</v>
      </c>
    </row>
    <row r="95" spans="1:9" x14ac:dyDescent="0.25">
      <c r="A95" s="432" t="s">
        <v>634</v>
      </c>
      <c r="B95" s="433" t="s">
        <v>183</v>
      </c>
      <c r="C95" s="407">
        <v>967</v>
      </c>
      <c r="D95" s="407">
        <v>38596</v>
      </c>
      <c r="E95" s="407">
        <v>984</v>
      </c>
      <c r="F95" s="407">
        <v>56495</v>
      </c>
      <c r="G95" s="407">
        <v>1909</v>
      </c>
      <c r="H95" s="407">
        <v>86177</v>
      </c>
      <c r="I95" s="433" t="s">
        <v>985</v>
      </c>
    </row>
    <row r="96" spans="1:9" x14ac:dyDescent="0.25">
      <c r="A96" s="432" t="s">
        <v>635</v>
      </c>
      <c r="B96" s="433" t="s">
        <v>183</v>
      </c>
      <c r="C96" s="407">
        <v>3</v>
      </c>
      <c r="D96" s="407">
        <v>520</v>
      </c>
      <c r="E96" s="407">
        <v>73</v>
      </c>
      <c r="F96" s="407">
        <v>3803</v>
      </c>
      <c r="G96" s="407">
        <v>193</v>
      </c>
      <c r="H96" s="407">
        <v>6295</v>
      </c>
      <c r="I96" s="433" t="s">
        <v>986</v>
      </c>
    </row>
    <row r="97" spans="1:9" x14ac:dyDescent="0.25">
      <c r="A97" s="432" t="s">
        <v>636</v>
      </c>
      <c r="B97" s="433" t="s">
        <v>183</v>
      </c>
      <c r="C97" s="407">
        <v>298</v>
      </c>
      <c r="D97" s="407">
        <v>23158</v>
      </c>
      <c r="E97" s="407">
        <v>317</v>
      </c>
      <c r="F97" s="407">
        <v>27701</v>
      </c>
      <c r="G97" s="407">
        <v>468</v>
      </c>
      <c r="H97" s="407">
        <v>40779</v>
      </c>
      <c r="I97" s="433" t="s">
        <v>987</v>
      </c>
    </row>
    <row r="98" spans="1:9" x14ac:dyDescent="0.25">
      <c r="A98" s="432" t="s">
        <v>637</v>
      </c>
      <c r="B98" s="433" t="s">
        <v>183</v>
      </c>
      <c r="C98" s="407">
        <v>597</v>
      </c>
      <c r="D98" s="407">
        <v>13218</v>
      </c>
      <c r="E98" s="407">
        <v>590</v>
      </c>
      <c r="F98" s="407">
        <v>24045</v>
      </c>
      <c r="G98" s="407">
        <v>878</v>
      </c>
      <c r="H98" s="407">
        <v>30511</v>
      </c>
      <c r="I98" s="433" t="s">
        <v>988</v>
      </c>
    </row>
    <row r="99" spans="1:9" x14ac:dyDescent="0.25">
      <c r="A99" s="432" t="s">
        <v>638</v>
      </c>
      <c r="B99" s="433" t="s">
        <v>183</v>
      </c>
      <c r="C99" s="407">
        <v>69</v>
      </c>
      <c r="D99" s="407">
        <v>1700</v>
      </c>
      <c r="E99" s="407">
        <v>4</v>
      </c>
      <c r="F99" s="407">
        <v>946</v>
      </c>
      <c r="G99" s="407">
        <v>370</v>
      </c>
      <c r="H99" s="407">
        <v>8592</v>
      </c>
      <c r="I99" s="433" t="s">
        <v>989</v>
      </c>
    </row>
    <row r="100" spans="1:9" x14ac:dyDescent="0.25">
      <c r="A100" s="432" t="s">
        <v>639</v>
      </c>
      <c r="B100" s="433" t="s">
        <v>183</v>
      </c>
      <c r="C100" s="407">
        <v>1273</v>
      </c>
      <c r="D100" s="407">
        <v>664539</v>
      </c>
      <c r="E100" s="407">
        <v>1487</v>
      </c>
      <c r="F100" s="407">
        <v>839094</v>
      </c>
      <c r="G100" s="407">
        <v>1348</v>
      </c>
      <c r="H100" s="407">
        <v>858806</v>
      </c>
      <c r="I100" s="433" t="s">
        <v>990</v>
      </c>
    </row>
    <row r="101" spans="1:9" ht="30" x14ac:dyDescent="0.25">
      <c r="A101" s="432" t="s">
        <v>640</v>
      </c>
      <c r="B101" s="433" t="s">
        <v>183</v>
      </c>
      <c r="C101" s="407">
        <v>3</v>
      </c>
      <c r="D101" s="407">
        <v>3273</v>
      </c>
      <c r="E101" s="407">
        <v>14</v>
      </c>
      <c r="F101" s="407">
        <v>4457</v>
      </c>
      <c r="G101" s="407">
        <v>2</v>
      </c>
      <c r="H101" s="407">
        <v>3963</v>
      </c>
      <c r="I101" s="432" t="s">
        <v>991</v>
      </c>
    </row>
    <row r="102" spans="1:9" x14ac:dyDescent="0.25">
      <c r="A102" s="432" t="s">
        <v>641</v>
      </c>
      <c r="B102" s="433" t="s">
        <v>183</v>
      </c>
      <c r="C102" s="407">
        <v>17</v>
      </c>
      <c r="D102" s="407">
        <v>11968</v>
      </c>
      <c r="E102" s="407" t="s">
        <v>188</v>
      </c>
      <c r="F102" s="407">
        <v>98</v>
      </c>
      <c r="G102" s="407" t="s">
        <v>188</v>
      </c>
      <c r="H102" s="407">
        <v>240</v>
      </c>
      <c r="I102" s="433" t="s">
        <v>992</v>
      </c>
    </row>
    <row r="103" spans="1:9" x14ac:dyDescent="0.25">
      <c r="A103" s="432" t="s">
        <v>642</v>
      </c>
      <c r="B103" s="433" t="s">
        <v>183</v>
      </c>
      <c r="C103" s="407">
        <v>369</v>
      </c>
      <c r="D103" s="407">
        <v>34820</v>
      </c>
      <c r="E103" s="407">
        <v>187</v>
      </c>
      <c r="F103" s="407">
        <v>21668</v>
      </c>
      <c r="G103" s="407">
        <v>91</v>
      </c>
      <c r="H103" s="407">
        <v>15209</v>
      </c>
      <c r="I103" s="433" t="s">
        <v>993</v>
      </c>
    </row>
    <row r="104" spans="1:9" ht="30" x14ac:dyDescent="0.25">
      <c r="A104" s="432" t="s">
        <v>643</v>
      </c>
      <c r="B104" s="433" t="s">
        <v>183</v>
      </c>
      <c r="C104" s="407" t="s">
        <v>681</v>
      </c>
      <c r="D104" s="407" t="s">
        <v>681</v>
      </c>
      <c r="E104" s="407" t="s">
        <v>188</v>
      </c>
      <c r="F104" s="407">
        <v>1</v>
      </c>
      <c r="G104" s="407" t="s">
        <v>681</v>
      </c>
      <c r="H104" s="407" t="s">
        <v>681</v>
      </c>
      <c r="I104" s="433" t="s">
        <v>994</v>
      </c>
    </row>
    <row r="105" spans="1:9" x14ac:dyDescent="0.25">
      <c r="A105" s="432" t="s">
        <v>644</v>
      </c>
      <c r="B105" s="433" t="s">
        <v>183</v>
      </c>
      <c r="C105" s="407" t="s">
        <v>188</v>
      </c>
      <c r="D105" s="407">
        <v>58</v>
      </c>
      <c r="E105" s="407" t="s">
        <v>681</v>
      </c>
      <c r="F105" s="407" t="s">
        <v>681</v>
      </c>
      <c r="G105" s="407" t="s">
        <v>681</v>
      </c>
      <c r="H105" s="407" t="s">
        <v>681</v>
      </c>
      <c r="I105" s="433" t="s">
        <v>995</v>
      </c>
    </row>
    <row r="106" spans="1:9" x14ac:dyDescent="0.25">
      <c r="A106" s="432" t="s">
        <v>645</v>
      </c>
      <c r="B106" s="433" t="s">
        <v>183</v>
      </c>
      <c r="C106" s="407">
        <v>884</v>
      </c>
      <c r="D106" s="407">
        <v>614420</v>
      </c>
      <c r="E106" s="407">
        <v>1286</v>
      </c>
      <c r="F106" s="407">
        <v>812870</v>
      </c>
      <c r="G106" s="407">
        <v>1255</v>
      </c>
      <c r="H106" s="407">
        <v>839394</v>
      </c>
      <c r="I106" s="433" t="s">
        <v>996</v>
      </c>
    </row>
    <row r="107" spans="1:9" x14ac:dyDescent="0.25">
      <c r="A107" s="432" t="s">
        <v>646</v>
      </c>
      <c r="B107" s="433" t="s">
        <v>183</v>
      </c>
      <c r="C107" s="407">
        <v>8093</v>
      </c>
      <c r="D107" s="407">
        <v>8646302</v>
      </c>
      <c r="E107" s="407">
        <v>7511</v>
      </c>
      <c r="F107" s="407">
        <v>4903721</v>
      </c>
      <c r="G107" s="407">
        <v>7139</v>
      </c>
      <c r="H107" s="407">
        <v>5442499</v>
      </c>
      <c r="I107" s="433" t="s">
        <v>997</v>
      </c>
    </row>
    <row r="108" spans="1:9" x14ac:dyDescent="0.25">
      <c r="A108" s="432" t="s">
        <v>647</v>
      </c>
      <c r="B108" s="433" t="s">
        <v>183</v>
      </c>
      <c r="C108" s="407">
        <v>13289155</v>
      </c>
      <c r="D108" s="407">
        <v>563400559</v>
      </c>
      <c r="E108" s="407">
        <v>14376924</v>
      </c>
      <c r="F108" s="407">
        <v>437824474</v>
      </c>
      <c r="G108" s="407">
        <v>17783327</v>
      </c>
      <c r="H108" s="407">
        <v>402490252</v>
      </c>
      <c r="I108" s="433" t="s">
        <v>998</v>
      </c>
    </row>
    <row r="109" spans="1:9" x14ac:dyDescent="0.25">
      <c r="A109" s="432" t="s">
        <v>648</v>
      </c>
      <c r="B109" s="433" t="s">
        <v>183</v>
      </c>
      <c r="C109" s="407">
        <v>4185</v>
      </c>
      <c r="D109" s="407">
        <v>3842487</v>
      </c>
      <c r="E109" s="407">
        <v>3295</v>
      </c>
      <c r="F109" s="407">
        <v>2453862</v>
      </c>
      <c r="G109" s="407">
        <v>1062</v>
      </c>
      <c r="H109" s="407">
        <v>818094</v>
      </c>
      <c r="I109" s="433" t="s">
        <v>999</v>
      </c>
    </row>
    <row r="110" spans="1:9" ht="30" x14ac:dyDescent="0.25">
      <c r="A110" s="432" t="s">
        <v>649</v>
      </c>
      <c r="B110" s="433" t="s">
        <v>183</v>
      </c>
      <c r="C110" s="407">
        <v>115</v>
      </c>
      <c r="D110" s="407">
        <v>179733</v>
      </c>
      <c r="E110" s="407">
        <v>191</v>
      </c>
      <c r="F110" s="407">
        <v>246581</v>
      </c>
      <c r="G110" s="407">
        <v>169</v>
      </c>
      <c r="H110" s="407">
        <v>284038</v>
      </c>
      <c r="I110" s="432" t="s">
        <v>1000</v>
      </c>
    </row>
    <row r="111" spans="1:9" x14ac:dyDescent="0.25">
      <c r="A111" s="432" t="s">
        <v>265</v>
      </c>
      <c r="B111" s="433" t="s">
        <v>183</v>
      </c>
      <c r="C111" s="407">
        <v>176</v>
      </c>
      <c r="D111" s="407">
        <v>25953</v>
      </c>
      <c r="E111" s="407">
        <v>135</v>
      </c>
      <c r="F111" s="407">
        <v>33919</v>
      </c>
      <c r="G111" s="407">
        <v>122</v>
      </c>
      <c r="H111" s="407">
        <v>19061</v>
      </c>
      <c r="I111" s="433" t="s">
        <v>1001</v>
      </c>
    </row>
    <row r="112" spans="1:9" x14ac:dyDescent="0.25">
      <c r="A112" s="432" t="s">
        <v>650</v>
      </c>
      <c r="B112" s="433" t="s">
        <v>183</v>
      </c>
      <c r="C112" s="407">
        <v>37</v>
      </c>
      <c r="D112" s="407">
        <v>1823</v>
      </c>
      <c r="E112" s="407">
        <v>48</v>
      </c>
      <c r="F112" s="407">
        <v>3860</v>
      </c>
      <c r="G112" s="407">
        <v>80</v>
      </c>
      <c r="H112" s="407">
        <v>4723</v>
      </c>
      <c r="I112" s="437" t="s">
        <v>1002</v>
      </c>
    </row>
    <row r="113" spans="1:9" x14ac:dyDescent="0.25">
      <c r="A113" s="432" t="s">
        <v>651</v>
      </c>
      <c r="B113" s="433" t="s">
        <v>183</v>
      </c>
      <c r="C113" s="407">
        <v>18</v>
      </c>
      <c r="D113" s="407">
        <v>5211</v>
      </c>
      <c r="E113" s="407">
        <v>7</v>
      </c>
      <c r="F113" s="407">
        <v>4877</v>
      </c>
      <c r="G113" s="407">
        <v>26</v>
      </c>
      <c r="H113" s="407">
        <v>9861</v>
      </c>
      <c r="I113" s="437" t="s">
        <v>1003</v>
      </c>
    </row>
    <row r="114" spans="1:9" x14ac:dyDescent="0.25">
      <c r="A114" s="432" t="s">
        <v>652</v>
      </c>
      <c r="B114" s="433" t="s">
        <v>183</v>
      </c>
      <c r="C114" s="407" t="s">
        <v>188</v>
      </c>
      <c r="D114" s="407">
        <v>96</v>
      </c>
      <c r="E114" s="407">
        <v>2</v>
      </c>
      <c r="F114" s="407">
        <v>1840</v>
      </c>
      <c r="G114" s="407">
        <v>2</v>
      </c>
      <c r="H114" s="407">
        <v>1573</v>
      </c>
      <c r="I114" s="437" t="s">
        <v>1004</v>
      </c>
    </row>
    <row r="115" spans="1:9" x14ac:dyDescent="0.25">
      <c r="A115" s="432" t="s">
        <v>653</v>
      </c>
      <c r="B115" s="433" t="s">
        <v>183</v>
      </c>
      <c r="C115" s="407">
        <v>121</v>
      </c>
      <c r="D115" s="407">
        <v>18823</v>
      </c>
      <c r="E115" s="407">
        <v>78</v>
      </c>
      <c r="F115" s="407">
        <v>23342</v>
      </c>
      <c r="G115" s="407">
        <v>14</v>
      </c>
      <c r="H115" s="407">
        <v>2904</v>
      </c>
      <c r="I115" s="437" t="s">
        <v>1005</v>
      </c>
    </row>
    <row r="116" spans="1:9" x14ac:dyDescent="0.25">
      <c r="A116" s="432" t="s">
        <v>132</v>
      </c>
      <c r="B116" s="433" t="s">
        <v>683</v>
      </c>
      <c r="C116" s="407">
        <v>187913</v>
      </c>
      <c r="D116" s="407">
        <v>7093793565</v>
      </c>
      <c r="E116" s="407">
        <v>202314</v>
      </c>
      <c r="F116" s="407">
        <v>4293999336</v>
      </c>
      <c r="G116" s="407">
        <v>214886</v>
      </c>
      <c r="H116" s="407">
        <v>4742189329</v>
      </c>
      <c r="I116" s="433" t="s">
        <v>865</v>
      </c>
    </row>
    <row r="117" spans="1:9" ht="30" x14ac:dyDescent="0.25">
      <c r="A117" s="432" t="s">
        <v>654</v>
      </c>
      <c r="B117" s="433"/>
      <c r="C117" s="407" t="s">
        <v>680</v>
      </c>
      <c r="D117" s="407">
        <v>14675049</v>
      </c>
      <c r="E117" s="407" t="s">
        <v>680</v>
      </c>
      <c r="F117" s="407">
        <v>21000369</v>
      </c>
      <c r="G117" s="407" t="s">
        <v>680</v>
      </c>
      <c r="H117" s="407">
        <v>24660623</v>
      </c>
      <c r="I117" s="432" t="s">
        <v>1006</v>
      </c>
    </row>
    <row r="118" spans="1:9" ht="30" x14ac:dyDescent="0.25">
      <c r="A118" s="432" t="s">
        <v>655</v>
      </c>
      <c r="B118" s="433" t="s">
        <v>183</v>
      </c>
      <c r="C118" s="407">
        <v>1440</v>
      </c>
      <c r="D118" s="407">
        <v>11430258</v>
      </c>
      <c r="E118" s="407">
        <v>733</v>
      </c>
      <c r="F118" s="407">
        <v>18329975</v>
      </c>
      <c r="G118" s="407">
        <v>1627</v>
      </c>
      <c r="H118" s="407">
        <v>21217503</v>
      </c>
      <c r="I118" s="438" t="s">
        <v>1007</v>
      </c>
    </row>
    <row r="119" spans="1:9" ht="30" x14ac:dyDescent="0.25">
      <c r="A119" s="432" t="s">
        <v>656</v>
      </c>
      <c r="B119" s="433" t="s">
        <v>685</v>
      </c>
      <c r="C119" s="407">
        <v>119716</v>
      </c>
      <c r="D119" s="407">
        <v>3244791</v>
      </c>
      <c r="E119" s="407">
        <v>49389</v>
      </c>
      <c r="F119" s="407">
        <v>2670394</v>
      </c>
      <c r="G119" s="407">
        <v>52805</v>
      </c>
      <c r="H119" s="407">
        <v>3443120</v>
      </c>
      <c r="I119" s="438" t="s">
        <v>1008</v>
      </c>
    </row>
    <row r="120" spans="1:9" ht="30" x14ac:dyDescent="0.25">
      <c r="A120" s="432" t="s">
        <v>657</v>
      </c>
      <c r="B120" s="433" t="s">
        <v>686</v>
      </c>
      <c r="C120" s="407">
        <v>101602</v>
      </c>
      <c r="D120" s="407">
        <v>22252599</v>
      </c>
      <c r="E120" s="407">
        <v>78654</v>
      </c>
      <c r="F120" s="407">
        <v>13658295</v>
      </c>
      <c r="G120" s="407">
        <v>83322</v>
      </c>
      <c r="H120" s="407">
        <v>19423078</v>
      </c>
      <c r="I120" s="438" t="s">
        <v>1009</v>
      </c>
    </row>
    <row r="121" spans="1:9" x14ac:dyDescent="0.25">
      <c r="A121" s="432" t="s">
        <v>658</v>
      </c>
      <c r="B121" s="433" t="s">
        <v>183</v>
      </c>
      <c r="C121" s="407">
        <v>215</v>
      </c>
      <c r="D121" s="407">
        <v>10403</v>
      </c>
      <c r="E121" s="407">
        <v>1224</v>
      </c>
      <c r="F121" s="407">
        <v>43801</v>
      </c>
      <c r="G121" s="407">
        <v>383</v>
      </c>
      <c r="H121" s="407">
        <v>12001</v>
      </c>
      <c r="I121" s="433" t="s">
        <v>1010</v>
      </c>
    </row>
    <row r="122" spans="1:9" x14ac:dyDescent="0.25">
      <c r="A122" s="432" t="s">
        <v>659</v>
      </c>
      <c r="B122" s="433" t="s">
        <v>183</v>
      </c>
      <c r="C122" s="407">
        <v>31</v>
      </c>
      <c r="D122" s="407">
        <v>2010</v>
      </c>
      <c r="E122" s="407">
        <v>1027</v>
      </c>
      <c r="F122" s="407">
        <v>33656</v>
      </c>
      <c r="G122" s="407">
        <v>237</v>
      </c>
      <c r="H122" s="407">
        <v>6124</v>
      </c>
      <c r="I122" s="437" t="s">
        <v>1011</v>
      </c>
    </row>
    <row r="123" spans="1:9" x14ac:dyDescent="0.25">
      <c r="A123" s="432" t="s">
        <v>660</v>
      </c>
      <c r="B123" s="433" t="s">
        <v>183</v>
      </c>
      <c r="C123" s="407">
        <v>184</v>
      </c>
      <c r="D123" s="407">
        <v>8393</v>
      </c>
      <c r="E123" s="407">
        <v>197</v>
      </c>
      <c r="F123" s="407">
        <v>10145</v>
      </c>
      <c r="G123" s="407">
        <v>146</v>
      </c>
      <c r="H123" s="407">
        <v>5877</v>
      </c>
      <c r="I123" s="437" t="s">
        <v>1012</v>
      </c>
    </row>
    <row r="124" spans="1:9" x14ac:dyDescent="0.25">
      <c r="A124" s="432" t="s">
        <v>376</v>
      </c>
      <c r="B124" s="433" t="s">
        <v>183</v>
      </c>
      <c r="C124" s="407">
        <v>8273261</v>
      </c>
      <c r="D124" s="407">
        <v>61888711</v>
      </c>
      <c r="E124" s="407">
        <v>8037745</v>
      </c>
      <c r="F124" s="407">
        <v>65290422</v>
      </c>
      <c r="G124" s="407">
        <v>7511445</v>
      </c>
      <c r="H124" s="407">
        <v>49513134</v>
      </c>
      <c r="I124" s="433" t="s">
        <v>846</v>
      </c>
    </row>
    <row r="125" spans="1:9" ht="30" x14ac:dyDescent="0.25">
      <c r="A125" s="432" t="s">
        <v>661</v>
      </c>
      <c r="B125" s="433" t="s">
        <v>183</v>
      </c>
      <c r="C125" s="407">
        <v>41300</v>
      </c>
      <c r="D125" s="407">
        <v>113604</v>
      </c>
      <c r="E125" s="407">
        <v>55642</v>
      </c>
      <c r="F125" s="407">
        <v>173741</v>
      </c>
      <c r="G125" s="407">
        <v>52901</v>
      </c>
      <c r="H125" s="407">
        <v>173687</v>
      </c>
      <c r="I125" s="433" t="s">
        <v>1013</v>
      </c>
    </row>
    <row r="126" spans="1:9" x14ac:dyDescent="0.25">
      <c r="A126" s="432" t="s">
        <v>662</v>
      </c>
      <c r="B126" s="433" t="s">
        <v>183</v>
      </c>
      <c r="C126" s="407">
        <v>58237</v>
      </c>
      <c r="D126" s="407">
        <v>98437</v>
      </c>
      <c r="E126" s="407">
        <v>165150</v>
      </c>
      <c r="F126" s="407">
        <v>375079</v>
      </c>
      <c r="G126" s="407">
        <v>31668</v>
      </c>
      <c r="H126" s="407">
        <v>140869</v>
      </c>
      <c r="I126" s="433" t="s">
        <v>1014</v>
      </c>
    </row>
    <row r="127" spans="1:9" x14ac:dyDescent="0.25">
      <c r="A127" s="432" t="s">
        <v>279</v>
      </c>
      <c r="B127" s="433" t="s">
        <v>183</v>
      </c>
      <c r="C127" s="407" t="s">
        <v>188</v>
      </c>
      <c r="D127" s="407">
        <v>18</v>
      </c>
      <c r="E127" s="407">
        <v>26</v>
      </c>
      <c r="F127" s="407">
        <v>3101</v>
      </c>
      <c r="G127" s="407" t="s">
        <v>188</v>
      </c>
      <c r="H127" s="407">
        <v>21</v>
      </c>
      <c r="I127" s="433" t="s">
        <v>1015</v>
      </c>
    </row>
    <row r="128" spans="1:9" x14ac:dyDescent="0.25">
      <c r="A128" s="432" t="s">
        <v>663</v>
      </c>
      <c r="B128" s="433" t="s">
        <v>183</v>
      </c>
      <c r="C128" s="407">
        <v>76529</v>
      </c>
      <c r="D128" s="407">
        <v>556336</v>
      </c>
      <c r="E128" s="407">
        <v>18788</v>
      </c>
      <c r="F128" s="407">
        <v>226224</v>
      </c>
      <c r="G128" s="407">
        <v>102430</v>
      </c>
      <c r="H128" s="407">
        <v>516410</v>
      </c>
      <c r="I128" s="433" t="s">
        <v>903</v>
      </c>
    </row>
    <row r="129" spans="1:9" x14ac:dyDescent="0.25">
      <c r="A129" s="432" t="s">
        <v>117</v>
      </c>
      <c r="B129" s="433" t="s">
        <v>183</v>
      </c>
      <c r="C129" s="407">
        <v>116</v>
      </c>
      <c r="D129" s="407">
        <v>10754</v>
      </c>
      <c r="E129" s="407">
        <v>214</v>
      </c>
      <c r="F129" s="407">
        <v>9044</v>
      </c>
      <c r="G129" s="407">
        <v>24</v>
      </c>
      <c r="H129" s="407">
        <v>3029</v>
      </c>
      <c r="I129" s="433" t="s">
        <v>851</v>
      </c>
    </row>
    <row r="130" spans="1:9" x14ac:dyDescent="0.25">
      <c r="A130" s="432" t="s">
        <v>664</v>
      </c>
      <c r="B130" s="433" t="s">
        <v>183</v>
      </c>
      <c r="C130" s="407">
        <v>472</v>
      </c>
      <c r="D130" s="407">
        <v>16814</v>
      </c>
      <c r="E130" s="407">
        <v>134</v>
      </c>
      <c r="F130" s="407">
        <v>11295</v>
      </c>
      <c r="G130" s="407">
        <v>18</v>
      </c>
      <c r="H130" s="407">
        <v>5323</v>
      </c>
      <c r="I130" s="433" t="s">
        <v>853</v>
      </c>
    </row>
    <row r="131" spans="1:9" x14ac:dyDescent="0.25">
      <c r="A131" s="432" t="s">
        <v>301</v>
      </c>
      <c r="B131" s="433" t="s">
        <v>183</v>
      </c>
      <c r="C131" s="407">
        <v>3693</v>
      </c>
      <c r="D131" s="407">
        <v>130505</v>
      </c>
      <c r="E131" s="407">
        <v>4533</v>
      </c>
      <c r="F131" s="407">
        <v>198575</v>
      </c>
      <c r="G131" s="407">
        <v>3593</v>
      </c>
      <c r="H131" s="407">
        <v>204909</v>
      </c>
      <c r="I131" s="433" t="s">
        <v>1016</v>
      </c>
    </row>
    <row r="132" spans="1:9" x14ac:dyDescent="0.25">
      <c r="A132" s="432" t="s">
        <v>665</v>
      </c>
      <c r="B132" s="433" t="s">
        <v>183</v>
      </c>
      <c r="C132" s="407" t="s">
        <v>681</v>
      </c>
      <c r="D132" s="407" t="s">
        <v>681</v>
      </c>
      <c r="E132" s="407" t="s">
        <v>681</v>
      </c>
      <c r="F132" s="407" t="s">
        <v>681</v>
      </c>
      <c r="G132" s="407" t="s">
        <v>681</v>
      </c>
      <c r="H132" s="407" t="s">
        <v>681</v>
      </c>
      <c r="I132" s="437" t="s">
        <v>1017</v>
      </c>
    </row>
    <row r="133" spans="1:9" x14ac:dyDescent="0.25">
      <c r="A133" s="432" t="s">
        <v>666</v>
      </c>
      <c r="B133" s="433" t="s">
        <v>183</v>
      </c>
      <c r="C133" s="407">
        <v>908</v>
      </c>
      <c r="D133" s="407">
        <v>7135</v>
      </c>
      <c r="E133" s="407">
        <v>55</v>
      </c>
      <c r="F133" s="407">
        <v>779</v>
      </c>
      <c r="G133" s="407">
        <v>107</v>
      </c>
      <c r="H133" s="407">
        <v>887</v>
      </c>
      <c r="I133" s="437" t="s">
        <v>1018</v>
      </c>
    </row>
    <row r="134" spans="1:9" x14ac:dyDescent="0.25">
      <c r="A134" s="432" t="s">
        <v>667</v>
      </c>
      <c r="B134" s="433" t="s">
        <v>183</v>
      </c>
      <c r="C134" s="407">
        <v>2785</v>
      </c>
      <c r="D134" s="407">
        <v>123370</v>
      </c>
      <c r="E134" s="407">
        <v>4478</v>
      </c>
      <c r="F134" s="407">
        <v>197796</v>
      </c>
      <c r="G134" s="407">
        <v>3486</v>
      </c>
      <c r="H134" s="407">
        <v>204022</v>
      </c>
      <c r="I134" s="437" t="s">
        <v>1019</v>
      </c>
    </row>
    <row r="135" spans="1:9" ht="30" x14ac:dyDescent="0.25">
      <c r="A135" s="432" t="s">
        <v>668</v>
      </c>
      <c r="B135" s="433" t="s">
        <v>183</v>
      </c>
      <c r="C135" s="407">
        <v>1626407</v>
      </c>
      <c r="D135" s="407">
        <v>17445433</v>
      </c>
      <c r="E135" s="407">
        <v>1432632</v>
      </c>
      <c r="F135" s="407">
        <v>14172610</v>
      </c>
      <c r="G135" s="407">
        <v>1345520</v>
      </c>
      <c r="H135" s="407">
        <v>8751428</v>
      </c>
      <c r="I135" s="432" t="s">
        <v>1020</v>
      </c>
    </row>
    <row r="136" spans="1:9" x14ac:dyDescent="0.25">
      <c r="A136" s="432" t="s">
        <v>669</v>
      </c>
      <c r="B136" s="433" t="s">
        <v>183</v>
      </c>
      <c r="C136" s="407" t="s">
        <v>681</v>
      </c>
      <c r="D136" s="407" t="s">
        <v>681</v>
      </c>
      <c r="E136" s="407">
        <v>82</v>
      </c>
      <c r="F136" s="407">
        <v>58039</v>
      </c>
      <c r="G136" s="407">
        <v>68</v>
      </c>
      <c r="H136" s="407">
        <v>37334</v>
      </c>
      <c r="I136" s="433" t="s">
        <v>999</v>
      </c>
    </row>
    <row r="137" spans="1:9" x14ac:dyDescent="0.25">
      <c r="A137" s="432" t="s">
        <v>670</v>
      </c>
      <c r="B137" s="433" t="s">
        <v>183</v>
      </c>
      <c r="C137" s="407">
        <v>51991</v>
      </c>
      <c r="D137" s="407">
        <v>971521</v>
      </c>
      <c r="E137" s="407">
        <v>106422</v>
      </c>
      <c r="F137" s="407">
        <v>1637170</v>
      </c>
      <c r="G137" s="407">
        <v>39444</v>
      </c>
      <c r="H137" s="407">
        <v>867776</v>
      </c>
      <c r="I137" s="433" t="s">
        <v>1021</v>
      </c>
    </row>
    <row r="138" spans="1:9" ht="30" x14ac:dyDescent="0.25">
      <c r="A138" s="432" t="s">
        <v>671</v>
      </c>
      <c r="B138" s="433" t="s">
        <v>183</v>
      </c>
      <c r="C138" s="407">
        <v>40894</v>
      </c>
      <c r="D138" s="407">
        <v>408590</v>
      </c>
      <c r="E138" s="407">
        <v>90991</v>
      </c>
      <c r="F138" s="407">
        <v>916146</v>
      </c>
      <c r="G138" s="407">
        <v>25121</v>
      </c>
      <c r="H138" s="407">
        <v>252948</v>
      </c>
      <c r="I138" s="438" t="s">
        <v>1022</v>
      </c>
    </row>
    <row r="139" spans="1:9" ht="30" x14ac:dyDescent="0.25">
      <c r="A139" s="432" t="s">
        <v>672</v>
      </c>
      <c r="B139" s="433" t="s">
        <v>183</v>
      </c>
      <c r="C139" s="407">
        <v>8736</v>
      </c>
      <c r="D139" s="407">
        <v>447124</v>
      </c>
      <c r="E139" s="407">
        <v>11649</v>
      </c>
      <c r="F139" s="407">
        <v>557798</v>
      </c>
      <c r="G139" s="407">
        <v>9322</v>
      </c>
      <c r="H139" s="407">
        <v>427599</v>
      </c>
      <c r="I139" s="438" t="s">
        <v>1023</v>
      </c>
    </row>
    <row r="140" spans="1:9" ht="30" x14ac:dyDescent="0.25">
      <c r="A140" s="432" t="s">
        <v>673</v>
      </c>
      <c r="B140" s="433" t="s">
        <v>183</v>
      </c>
      <c r="C140" s="407">
        <v>2361</v>
      </c>
      <c r="D140" s="407">
        <v>115807</v>
      </c>
      <c r="E140" s="407">
        <v>3782</v>
      </c>
      <c r="F140" s="407">
        <v>163226</v>
      </c>
      <c r="G140" s="407">
        <v>5001</v>
      </c>
      <c r="H140" s="407">
        <v>187229</v>
      </c>
      <c r="I140" s="438" t="s">
        <v>1024</v>
      </c>
    </row>
    <row r="141" spans="1:9" x14ac:dyDescent="0.25">
      <c r="A141" s="432" t="s">
        <v>674</v>
      </c>
      <c r="B141" s="433" t="s">
        <v>183</v>
      </c>
      <c r="C141" s="407" t="s">
        <v>681</v>
      </c>
      <c r="D141" s="407" t="s">
        <v>681</v>
      </c>
      <c r="E141" s="407">
        <v>20</v>
      </c>
      <c r="F141" s="407">
        <v>825</v>
      </c>
      <c r="G141" s="407">
        <v>19</v>
      </c>
      <c r="H141" s="407">
        <v>817</v>
      </c>
      <c r="I141" s="433" t="s">
        <v>1025</v>
      </c>
    </row>
    <row r="142" spans="1:9" x14ac:dyDescent="0.25">
      <c r="A142" s="432" t="s">
        <v>675</v>
      </c>
      <c r="B142" s="433" t="s">
        <v>183</v>
      </c>
      <c r="C142" s="407">
        <v>191</v>
      </c>
      <c r="D142" s="407">
        <v>61582</v>
      </c>
      <c r="E142" s="407">
        <v>78</v>
      </c>
      <c r="F142" s="407">
        <v>34080</v>
      </c>
      <c r="G142" s="407">
        <v>283</v>
      </c>
      <c r="H142" s="407">
        <v>29630</v>
      </c>
      <c r="I142" s="433" t="s">
        <v>1026</v>
      </c>
    </row>
    <row r="143" spans="1:9" x14ac:dyDescent="0.25">
      <c r="A143" s="432" t="s">
        <v>676</v>
      </c>
      <c r="B143" s="433" t="s">
        <v>183</v>
      </c>
      <c r="C143" s="407">
        <v>19</v>
      </c>
      <c r="D143" s="407">
        <v>1378</v>
      </c>
      <c r="E143" s="407">
        <v>64</v>
      </c>
      <c r="F143" s="407">
        <v>6301</v>
      </c>
      <c r="G143" s="407">
        <v>268</v>
      </c>
      <c r="H143" s="407">
        <v>15868</v>
      </c>
      <c r="I143" s="433" t="s">
        <v>1027</v>
      </c>
    </row>
    <row r="144" spans="1:9" x14ac:dyDescent="0.25">
      <c r="A144" s="432" t="s">
        <v>121</v>
      </c>
      <c r="B144" s="433" t="s">
        <v>183</v>
      </c>
      <c r="C144" s="407">
        <v>391</v>
      </c>
      <c r="D144" s="407">
        <v>11486</v>
      </c>
      <c r="E144" s="407">
        <v>439</v>
      </c>
      <c r="F144" s="407">
        <v>15093</v>
      </c>
      <c r="G144" s="407">
        <v>551</v>
      </c>
      <c r="H144" s="407">
        <v>14412</v>
      </c>
      <c r="I144" s="433" t="s">
        <v>860</v>
      </c>
    </row>
    <row r="145" spans="1:9" x14ac:dyDescent="0.25">
      <c r="A145" s="432" t="s">
        <v>296</v>
      </c>
      <c r="B145" s="433" t="s">
        <v>183</v>
      </c>
      <c r="C145" s="407">
        <v>184</v>
      </c>
      <c r="D145" s="407">
        <v>5261</v>
      </c>
      <c r="E145" s="407" t="s">
        <v>188</v>
      </c>
      <c r="F145" s="407">
        <v>20</v>
      </c>
      <c r="G145" s="407" t="s">
        <v>681</v>
      </c>
      <c r="H145" s="407" t="s">
        <v>681</v>
      </c>
      <c r="I145" s="433" t="s">
        <v>1028</v>
      </c>
    </row>
    <row r="146" spans="1:9" x14ac:dyDescent="0.25">
      <c r="A146" s="432" t="s">
        <v>122</v>
      </c>
      <c r="B146" s="433" t="s">
        <v>183</v>
      </c>
      <c r="C146" s="407">
        <v>1948</v>
      </c>
      <c r="D146" s="407">
        <v>32549</v>
      </c>
      <c r="E146" s="407">
        <v>2818</v>
      </c>
      <c r="F146" s="407">
        <v>53218</v>
      </c>
      <c r="G146" s="407">
        <v>3483</v>
      </c>
      <c r="H146" s="407">
        <v>73052</v>
      </c>
      <c r="I146" s="433" t="s">
        <v>861</v>
      </c>
    </row>
    <row r="147" spans="1:9" x14ac:dyDescent="0.25">
      <c r="A147" s="432" t="s">
        <v>677</v>
      </c>
      <c r="B147" s="433" t="s">
        <v>183</v>
      </c>
      <c r="C147" s="407">
        <v>35696</v>
      </c>
      <c r="D147" s="407">
        <v>1693837</v>
      </c>
      <c r="E147" s="407">
        <v>385</v>
      </c>
      <c r="F147" s="407">
        <v>18721</v>
      </c>
      <c r="G147" s="407">
        <v>1771</v>
      </c>
      <c r="H147" s="407">
        <v>86640</v>
      </c>
      <c r="I147" s="433" t="s">
        <v>1029</v>
      </c>
    </row>
    <row r="148" spans="1:9" x14ac:dyDescent="0.25">
      <c r="A148" s="432" t="s">
        <v>678</v>
      </c>
      <c r="B148" s="433" t="s">
        <v>183</v>
      </c>
      <c r="C148" s="407">
        <v>47656</v>
      </c>
      <c r="D148" s="407">
        <v>3331466</v>
      </c>
      <c r="E148" s="407">
        <v>53208</v>
      </c>
      <c r="F148" s="407">
        <v>3691649</v>
      </c>
      <c r="G148" s="407">
        <v>73932</v>
      </c>
      <c r="H148" s="407">
        <v>4569039</v>
      </c>
      <c r="I148" s="433" t="s">
        <v>1030</v>
      </c>
    </row>
    <row r="149" spans="1:9" x14ac:dyDescent="0.25">
      <c r="A149" s="439" t="s">
        <v>679</v>
      </c>
      <c r="B149" s="440" t="s">
        <v>183</v>
      </c>
      <c r="C149" s="441">
        <v>74553</v>
      </c>
      <c r="D149" s="441">
        <v>2285428</v>
      </c>
      <c r="E149" s="441">
        <v>59203</v>
      </c>
      <c r="F149" s="441">
        <v>805957</v>
      </c>
      <c r="G149" s="441">
        <v>299438</v>
      </c>
      <c r="H149" s="441">
        <v>1590851</v>
      </c>
      <c r="I149" s="440" t="s">
        <v>1031</v>
      </c>
    </row>
    <row r="150" spans="1:9" ht="30" x14ac:dyDescent="0.25">
      <c r="A150" s="442" t="s">
        <v>735</v>
      </c>
      <c r="B150" s="443"/>
      <c r="C150" s="443"/>
      <c r="D150" s="444" t="s">
        <v>736</v>
      </c>
      <c r="E150" s="443"/>
      <c r="F150" s="443"/>
      <c r="G150" s="443"/>
      <c r="H150" s="443"/>
      <c r="I150" s="443"/>
    </row>
    <row r="151" spans="1:9" x14ac:dyDescent="0.25">
      <c r="A151" s="445" t="s">
        <v>770</v>
      </c>
      <c r="C151" s="446" t="s">
        <v>340</v>
      </c>
      <c r="E151" s="447" t="s">
        <v>1032</v>
      </c>
      <c r="G151" s="448" t="s">
        <v>47</v>
      </c>
      <c r="H151" s="446" t="s">
        <v>737</v>
      </c>
      <c r="I151" s="447" t="s">
        <v>742</v>
      </c>
    </row>
  </sheetData>
  <mergeCells count="9">
    <mergeCell ref="A1:I1"/>
    <mergeCell ref="H3:I3"/>
    <mergeCell ref="I4:I5"/>
    <mergeCell ref="A4:A5"/>
    <mergeCell ref="B4:B5"/>
    <mergeCell ref="C4:D4"/>
    <mergeCell ref="E4:F4"/>
    <mergeCell ref="G4:H4"/>
    <mergeCell ref="A2:I2"/>
  </mergeCells>
  <pageMargins left="0.37" right="0.23" top="0.67" bottom="0.51" header="0.31496062992126" footer="0.31496062992126"/>
  <pageSetup scale="86" fitToHeight="0" orientation="landscape" r:id="rId1"/>
  <rowBreaks count="1" manualBreakCount="1">
    <brk id="121" max="8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I149"/>
  <sheetViews>
    <sheetView view="pageBreakPreview" zoomScaleSheetLayoutView="100" workbookViewId="0">
      <selection activeCell="Q14" sqref="Q14"/>
    </sheetView>
  </sheetViews>
  <sheetFormatPr defaultRowHeight="15" x14ac:dyDescent="0.25"/>
  <cols>
    <col min="1" max="1" width="36.28515625" style="424" customWidth="1"/>
    <col min="2" max="2" width="12.7109375" style="404" customWidth="1"/>
    <col min="3" max="3" width="12.85546875" style="404" customWidth="1"/>
    <col min="4" max="4" width="14.28515625" style="404" customWidth="1"/>
    <col min="5" max="5" width="12.7109375" style="404" customWidth="1"/>
    <col min="6" max="6" width="13.28515625" style="404" customWidth="1"/>
    <col min="7" max="7" width="12.7109375" style="404" customWidth="1"/>
    <col min="8" max="8" width="13" style="404" customWidth="1"/>
    <col min="9" max="9" width="33.140625" style="404" customWidth="1"/>
    <col min="10" max="16384" width="9.140625" style="400"/>
  </cols>
  <sheetData>
    <row r="1" spans="1:9" ht="15.75" x14ac:dyDescent="0.25">
      <c r="A1" s="519" t="s">
        <v>1168</v>
      </c>
      <c r="B1" s="519"/>
      <c r="C1" s="519"/>
      <c r="D1" s="519"/>
      <c r="E1" s="519"/>
      <c r="F1" s="519"/>
      <c r="G1" s="519"/>
      <c r="H1" s="519"/>
      <c r="I1" s="519"/>
    </row>
    <row r="2" spans="1:9" ht="15.75" x14ac:dyDescent="0.25">
      <c r="A2" s="530" t="s">
        <v>1167</v>
      </c>
      <c r="B2" s="530"/>
      <c r="C2" s="530"/>
      <c r="D2" s="530"/>
      <c r="E2" s="530"/>
      <c r="F2" s="530"/>
      <c r="G2" s="530"/>
      <c r="H2" s="530"/>
      <c r="I2" s="530"/>
    </row>
    <row r="3" spans="1:9" x14ac:dyDescent="0.25">
      <c r="A3" s="401"/>
      <c r="B3" s="401"/>
      <c r="C3" s="402"/>
      <c r="D3" s="402"/>
      <c r="E3" s="402"/>
      <c r="F3" s="402"/>
      <c r="G3" s="525" t="s">
        <v>763</v>
      </c>
      <c r="H3" s="525"/>
      <c r="I3" s="525"/>
    </row>
    <row r="4" spans="1:9" x14ac:dyDescent="0.25">
      <c r="A4" s="526" t="s">
        <v>738</v>
      </c>
      <c r="B4" s="528" t="s">
        <v>71</v>
      </c>
      <c r="C4" s="524" t="s">
        <v>746</v>
      </c>
      <c r="D4" s="524"/>
      <c r="E4" s="524" t="s">
        <v>747</v>
      </c>
      <c r="F4" s="524"/>
      <c r="G4" s="524" t="s">
        <v>682</v>
      </c>
      <c r="H4" s="524"/>
      <c r="I4" s="526" t="s">
        <v>739</v>
      </c>
    </row>
    <row r="5" spans="1:9" s="404" customFormat="1" ht="30" x14ac:dyDescent="0.25">
      <c r="A5" s="527"/>
      <c r="B5" s="529"/>
      <c r="C5" s="403" t="s">
        <v>555</v>
      </c>
      <c r="D5" s="403" t="s">
        <v>556</v>
      </c>
      <c r="E5" s="403" t="s">
        <v>553</v>
      </c>
      <c r="F5" s="403" t="s">
        <v>557</v>
      </c>
      <c r="G5" s="403" t="s">
        <v>553</v>
      </c>
      <c r="H5" s="403" t="s">
        <v>558</v>
      </c>
      <c r="I5" s="527"/>
    </row>
    <row r="6" spans="1:9" x14ac:dyDescent="0.25">
      <c r="A6" s="405" t="s">
        <v>181</v>
      </c>
      <c r="B6" s="406"/>
      <c r="C6" s="407" t="s">
        <v>680</v>
      </c>
      <c r="D6" s="407">
        <v>1780194116</v>
      </c>
      <c r="E6" s="407" t="s">
        <v>680</v>
      </c>
      <c r="F6" s="407">
        <v>1709463248</v>
      </c>
      <c r="G6" s="407" t="s">
        <v>680</v>
      </c>
      <c r="H6" s="407">
        <v>2001306842</v>
      </c>
      <c r="I6" s="408" t="s">
        <v>911</v>
      </c>
    </row>
    <row r="7" spans="1:9" x14ac:dyDescent="0.25">
      <c r="A7" s="405" t="s">
        <v>182</v>
      </c>
      <c r="B7" s="406" t="s">
        <v>183</v>
      </c>
      <c r="C7" s="407">
        <v>31901</v>
      </c>
      <c r="D7" s="407">
        <v>516071</v>
      </c>
      <c r="E7" s="407">
        <v>4477</v>
      </c>
      <c r="F7" s="407">
        <v>59894</v>
      </c>
      <c r="G7" s="407">
        <v>4773</v>
      </c>
      <c r="H7" s="407">
        <v>66649</v>
      </c>
      <c r="I7" s="408" t="s">
        <v>912</v>
      </c>
    </row>
    <row r="8" spans="1:9" x14ac:dyDescent="0.25">
      <c r="A8" s="405" t="s">
        <v>184</v>
      </c>
      <c r="B8" s="406" t="s">
        <v>183</v>
      </c>
      <c r="C8" s="407">
        <v>21</v>
      </c>
      <c r="D8" s="407">
        <v>140</v>
      </c>
      <c r="E8" s="407" t="s">
        <v>681</v>
      </c>
      <c r="F8" s="407" t="s">
        <v>681</v>
      </c>
      <c r="G8" s="407">
        <v>20</v>
      </c>
      <c r="H8" s="407">
        <v>240</v>
      </c>
      <c r="I8" s="408" t="s">
        <v>913</v>
      </c>
    </row>
    <row r="9" spans="1:9" x14ac:dyDescent="0.25">
      <c r="A9" s="405" t="s">
        <v>185</v>
      </c>
      <c r="B9" s="406" t="s">
        <v>183</v>
      </c>
      <c r="C9" s="407">
        <v>1583590</v>
      </c>
      <c r="D9" s="407">
        <v>32974205</v>
      </c>
      <c r="E9" s="407">
        <v>1368526</v>
      </c>
      <c r="F9" s="407">
        <v>25895759</v>
      </c>
      <c r="G9" s="407">
        <v>1509464</v>
      </c>
      <c r="H9" s="407">
        <v>30030430</v>
      </c>
      <c r="I9" s="408" t="s">
        <v>914</v>
      </c>
    </row>
    <row r="10" spans="1:9" x14ac:dyDescent="0.25">
      <c r="A10" s="405" t="s">
        <v>186</v>
      </c>
      <c r="B10" s="406" t="s">
        <v>183</v>
      </c>
      <c r="C10" s="407">
        <v>4</v>
      </c>
      <c r="D10" s="407">
        <v>127</v>
      </c>
      <c r="E10" s="407" t="s">
        <v>681</v>
      </c>
      <c r="F10" s="407" t="s">
        <v>681</v>
      </c>
      <c r="G10" s="407">
        <v>150</v>
      </c>
      <c r="H10" s="407">
        <v>2063</v>
      </c>
      <c r="I10" s="408" t="s">
        <v>783</v>
      </c>
    </row>
    <row r="11" spans="1:9" x14ac:dyDescent="0.25">
      <c r="A11" s="405" t="s">
        <v>187</v>
      </c>
      <c r="B11" s="406" t="s">
        <v>183</v>
      </c>
      <c r="C11" s="407" t="s">
        <v>681</v>
      </c>
      <c r="D11" s="407" t="s">
        <v>681</v>
      </c>
      <c r="E11" s="407">
        <v>264</v>
      </c>
      <c r="F11" s="407">
        <v>115561</v>
      </c>
      <c r="G11" s="407">
        <v>46</v>
      </c>
      <c r="H11" s="407">
        <v>9646</v>
      </c>
      <c r="I11" s="408" t="s">
        <v>915</v>
      </c>
    </row>
    <row r="12" spans="1:9" x14ac:dyDescent="0.25">
      <c r="A12" s="405" t="s">
        <v>189</v>
      </c>
      <c r="B12" s="406" t="s">
        <v>183</v>
      </c>
      <c r="C12" s="407" t="s">
        <v>681</v>
      </c>
      <c r="D12" s="407" t="s">
        <v>681</v>
      </c>
      <c r="E12" s="407">
        <v>15</v>
      </c>
      <c r="F12" s="407">
        <v>98</v>
      </c>
      <c r="G12" s="407" t="s">
        <v>681</v>
      </c>
      <c r="H12" s="407" t="s">
        <v>681</v>
      </c>
      <c r="I12" s="408" t="s">
        <v>916</v>
      </c>
    </row>
    <row r="13" spans="1:9" x14ac:dyDescent="0.25">
      <c r="A13" s="405" t="s">
        <v>190</v>
      </c>
      <c r="B13" s="406" t="s">
        <v>183</v>
      </c>
      <c r="C13" s="407">
        <v>393</v>
      </c>
      <c r="D13" s="407">
        <v>12026</v>
      </c>
      <c r="E13" s="407">
        <v>524</v>
      </c>
      <c r="F13" s="407">
        <v>23587</v>
      </c>
      <c r="G13" s="407">
        <v>102</v>
      </c>
      <c r="H13" s="407">
        <v>963</v>
      </c>
      <c r="I13" s="408" t="s">
        <v>917</v>
      </c>
    </row>
    <row r="14" spans="1:9" x14ac:dyDescent="0.25">
      <c r="A14" s="405" t="s">
        <v>191</v>
      </c>
      <c r="B14" s="406" t="s">
        <v>183</v>
      </c>
      <c r="C14" s="407">
        <v>248</v>
      </c>
      <c r="D14" s="407">
        <v>11511</v>
      </c>
      <c r="E14" s="407">
        <v>306</v>
      </c>
      <c r="F14" s="407">
        <v>22919</v>
      </c>
      <c r="G14" s="407">
        <v>26</v>
      </c>
      <c r="H14" s="407">
        <v>395</v>
      </c>
      <c r="I14" s="408" t="s">
        <v>1033</v>
      </c>
    </row>
    <row r="15" spans="1:9" x14ac:dyDescent="0.25">
      <c r="A15" s="405" t="s">
        <v>192</v>
      </c>
      <c r="B15" s="406" t="s">
        <v>183</v>
      </c>
      <c r="C15" s="407">
        <v>145</v>
      </c>
      <c r="D15" s="407">
        <v>515</v>
      </c>
      <c r="E15" s="407">
        <v>218</v>
      </c>
      <c r="F15" s="407">
        <v>668</v>
      </c>
      <c r="G15" s="407">
        <v>76</v>
      </c>
      <c r="H15" s="407">
        <v>568</v>
      </c>
      <c r="I15" s="408" t="s">
        <v>1034</v>
      </c>
    </row>
    <row r="16" spans="1:9" x14ac:dyDescent="0.25">
      <c r="A16" s="405" t="s">
        <v>193</v>
      </c>
      <c r="B16" s="406" t="s">
        <v>183</v>
      </c>
      <c r="C16" s="407">
        <v>57557</v>
      </c>
      <c r="D16" s="407">
        <v>194269</v>
      </c>
      <c r="E16" s="407">
        <v>61536</v>
      </c>
      <c r="F16" s="407">
        <v>148435</v>
      </c>
      <c r="G16" s="407">
        <v>92688</v>
      </c>
      <c r="H16" s="407">
        <v>233666</v>
      </c>
      <c r="I16" s="408" t="s">
        <v>789</v>
      </c>
    </row>
    <row r="17" spans="1:9" x14ac:dyDescent="0.25">
      <c r="A17" s="405" t="s">
        <v>76</v>
      </c>
      <c r="B17" s="406" t="s">
        <v>183</v>
      </c>
      <c r="C17" s="407">
        <v>651571</v>
      </c>
      <c r="D17" s="407">
        <v>4525674</v>
      </c>
      <c r="E17" s="407">
        <v>743407</v>
      </c>
      <c r="F17" s="407">
        <v>6517075</v>
      </c>
      <c r="G17" s="407">
        <v>1067313</v>
      </c>
      <c r="H17" s="407">
        <v>7669141</v>
      </c>
      <c r="I17" s="408" t="s">
        <v>790</v>
      </c>
    </row>
    <row r="18" spans="1:9" x14ac:dyDescent="0.25">
      <c r="A18" s="405" t="s">
        <v>77</v>
      </c>
      <c r="B18" s="406" t="s">
        <v>183</v>
      </c>
      <c r="C18" s="407">
        <v>6808588</v>
      </c>
      <c r="D18" s="407">
        <v>14050662</v>
      </c>
      <c r="E18" s="407">
        <v>8914624</v>
      </c>
      <c r="F18" s="407">
        <v>19527404</v>
      </c>
      <c r="G18" s="407">
        <v>2790675</v>
      </c>
      <c r="H18" s="407">
        <v>5105333</v>
      </c>
      <c r="I18" s="408" t="s">
        <v>791</v>
      </c>
    </row>
    <row r="19" spans="1:9" x14ac:dyDescent="0.25">
      <c r="A19" s="405" t="s">
        <v>194</v>
      </c>
      <c r="B19" s="406" t="s">
        <v>183</v>
      </c>
      <c r="C19" s="407">
        <v>1300083</v>
      </c>
      <c r="D19" s="407">
        <v>3999734</v>
      </c>
      <c r="E19" s="407">
        <v>1572469</v>
      </c>
      <c r="F19" s="407">
        <v>4814343</v>
      </c>
      <c r="G19" s="407">
        <v>1538134</v>
      </c>
      <c r="H19" s="407">
        <v>4798150</v>
      </c>
      <c r="I19" s="408" t="s">
        <v>792</v>
      </c>
    </row>
    <row r="20" spans="1:9" x14ac:dyDescent="0.25">
      <c r="A20" s="405" t="s">
        <v>195</v>
      </c>
      <c r="B20" s="406" t="s">
        <v>183</v>
      </c>
      <c r="C20" s="407">
        <v>2655</v>
      </c>
      <c r="D20" s="407">
        <v>164699</v>
      </c>
      <c r="E20" s="407">
        <v>1724</v>
      </c>
      <c r="F20" s="407">
        <v>124645</v>
      </c>
      <c r="G20" s="407">
        <v>2480</v>
      </c>
      <c r="H20" s="407">
        <v>164054</v>
      </c>
      <c r="I20" s="408" t="s">
        <v>918</v>
      </c>
    </row>
    <row r="21" spans="1:9" x14ac:dyDescent="0.25">
      <c r="A21" s="405" t="s">
        <v>196</v>
      </c>
      <c r="B21" s="406" t="s">
        <v>183</v>
      </c>
      <c r="C21" s="407">
        <v>102</v>
      </c>
      <c r="D21" s="407">
        <v>1026</v>
      </c>
      <c r="E21" s="407">
        <v>141</v>
      </c>
      <c r="F21" s="407">
        <v>1513</v>
      </c>
      <c r="G21" s="407">
        <v>65</v>
      </c>
      <c r="H21" s="407">
        <v>1329</v>
      </c>
      <c r="I21" s="408" t="s">
        <v>919</v>
      </c>
    </row>
    <row r="22" spans="1:9" x14ac:dyDescent="0.25">
      <c r="A22" s="405" t="s">
        <v>197</v>
      </c>
      <c r="B22" s="406" t="s">
        <v>183</v>
      </c>
      <c r="C22" s="407">
        <v>2114</v>
      </c>
      <c r="D22" s="407">
        <v>95148</v>
      </c>
      <c r="E22" s="407">
        <v>1135</v>
      </c>
      <c r="F22" s="407">
        <v>51516</v>
      </c>
      <c r="G22" s="407">
        <v>1969</v>
      </c>
      <c r="H22" s="407">
        <v>93325</v>
      </c>
      <c r="I22" s="408" t="s">
        <v>920</v>
      </c>
    </row>
    <row r="23" spans="1:9" x14ac:dyDescent="0.25">
      <c r="A23" s="405" t="s">
        <v>198</v>
      </c>
      <c r="B23" s="406" t="s">
        <v>183</v>
      </c>
      <c r="C23" s="407">
        <v>439</v>
      </c>
      <c r="D23" s="407">
        <v>68525</v>
      </c>
      <c r="E23" s="407">
        <v>448</v>
      </c>
      <c r="F23" s="407">
        <v>71616</v>
      </c>
      <c r="G23" s="407">
        <v>446</v>
      </c>
      <c r="H23" s="407">
        <v>69400</v>
      </c>
      <c r="I23" s="408" t="s">
        <v>921</v>
      </c>
    </row>
    <row r="24" spans="1:9" ht="16.5" customHeight="1" x14ac:dyDescent="0.25">
      <c r="A24" s="409" t="s">
        <v>199</v>
      </c>
      <c r="B24" s="406" t="s">
        <v>183</v>
      </c>
      <c r="C24" s="407">
        <v>6127052</v>
      </c>
      <c r="D24" s="407">
        <v>7786183</v>
      </c>
      <c r="E24" s="407">
        <v>5133276</v>
      </c>
      <c r="F24" s="407">
        <v>8489458</v>
      </c>
      <c r="G24" s="407">
        <v>8211193</v>
      </c>
      <c r="H24" s="407">
        <v>12089834</v>
      </c>
      <c r="I24" s="410" t="s">
        <v>922</v>
      </c>
    </row>
    <row r="25" spans="1:9" x14ac:dyDescent="0.25">
      <c r="A25" s="405" t="s">
        <v>78</v>
      </c>
      <c r="B25" s="406" t="s">
        <v>183</v>
      </c>
      <c r="C25" s="407">
        <v>30768</v>
      </c>
      <c r="D25" s="407">
        <v>192309</v>
      </c>
      <c r="E25" s="407">
        <v>25198</v>
      </c>
      <c r="F25" s="407">
        <v>177976</v>
      </c>
      <c r="G25" s="407">
        <v>26981</v>
      </c>
      <c r="H25" s="407">
        <v>202616</v>
      </c>
      <c r="I25" s="408" t="s">
        <v>794</v>
      </c>
    </row>
    <row r="26" spans="1:9" x14ac:dyDescent="0.25">
      <c r="A26" s="405" t="s">
        <v>79</v>
      </c>
      <c r="B26" s="406" t="s">
        <v>183</v>
      </c>
      <c r="C26" s="407">
        <v>490</v>
      </c>
      <c r="D26" s="407">
        <v>2978</v>
      </c>
      <c r="E26" s="407">
        <v>481</v>
      </c>
      <c r="F26" s="407">
        <v>3818</v>
      </c>
      <c r="G26" s="407">
        <v>659</v>
      </c>
      <c r="H26" s="407">
        <v>4550</v>
      </c>
      <c r="I26" s="408" t="s">
        <v>795</v>
      </c>
    </row>
    <row r="27" spans="1:9" x14ac:dyDescent="0.25">
      <c r="A27" s="405" t="s">
        <v>200</v>
      </c>
      <c r="B27" s="406" t="s">
        <v>183</v>
      </c>
      <c r="C27" s="407">
        <v>25361</v>
      </c>
      <c r="D27" s="407">
        <v>659259</v>
      </c>
      <c r="E27" s="407">
        <v>71839</v>
      </c>
      <c r="F27" s="407">
        <v>1314085</v>
      </c>
      <c r="G27" s="407">
        <v>230531</v>
      </c>
      <c r="H27" s="407">
        <v>3657700</v>
      </c>
      <c r="I27" s="408" t="s">
        <v>923</v>
      </c>
    </row>
    <row r="28" spans="1:9" x14ac:dyDescent="0.25">
      <c r="A28" s="405" t="s">
        <v>201</v>
      </c>
      <c r="B28" s="406" t="s">
        <v>183</v>
      </c>
      <c r="C28" s="407">
        <v>16364</v>
      </c>
      <c r="D28" s="407">
        <v>328552</v>
      </c>
      <c r="E28" s="407">
        <v>1867</v>
      </c>
      <c r="F28" s="407">
        <v>26219</v>
      </c>
      <c r="G28" s="407">
        <v>81502</v>
      </c>
      <c r="H28" s="407">
        <v>1091305</v>
      </c>
      <c r="I28" s="408" t="s">
        <v>1035</v>
      </c>
    </row>
    <row r="29" spans="1:9" x14ac:dyDescent="0.25">
      <c r="A29" s="405" t="s">
        <v>202</v>
      </c>
      <c r="B29" s="406" t="s">
        <v>183</v>
      </c>
      <c r="C29" s="407">
        <v>8997</v>
      </c>
      <c r="D29" s="407">
        <v>330707</v>
      </c>
      <c r="E29" s="407">
        <v>69972</v>
      </c>
      <c r="F29" s="407">
        <v>1287852</v>
      </c>
      <c r="G29" s="407">
        <v>149029</v>
      </c>
      <c r="H29" s="407">
        <v>2566395</v>
      </c>
      <c r="I29" s="408" t="s">
        <v>1036</v>
      </c>
    </row>
    <row r="30" spans="1:9" x14ac:dyDescent="0.25">
      <c r="A30" s="405" t="s">
        <v>203</v>
      </c>
      <c r="B30" s="406" t="s">
        <v>183</v>
      </c>
      <c r="C30" s="407" t="s">
        <v>681</v>
      </c>
      <c r="D30" s="407" t="s">
        <v>681</v>
      </c>
      <c r="E30" s="407" t="s">
        <v>188</v>
      </c>
      <c r="F30" s="407">
        <v>14</v>
      </c>
      <c r="G30" s="407" t="s">
        <v>681</v>
      </c>
      <c r="H30" s="407" t="s">
        <v>681</v>
      </c>
      <c r="I30" s="408" t="s">
        <v>926</v>
      </c>
    </row>
    <row r="31" spans="1:9" x14ac:dyDescent="0.25">
      <c r="A31" s="405" t="s">
        <v>204</v>
      </c>
      <c r="B31" s="406" t="s">
        <v>183</v>
      </c>
      <c r="C31" s="407">
        <v>25515</v>
      </c>
      <c r="D31" s="407">
        <v>217300</v>
      </c>
      <c r="E31" s="407">
        <v>23341</v>
      </c>
      <c r="F31" s="407">
        <v>312553</v>
      </c>
      <c r="G31" s="407">
        <v>40343</v>
      </c>
      <c r="H31" s="407">
        <v>459495</v>
      </c>
      <c r="I31" s="408" t="s">
        <v>927</v>
      </c>
    </row>
    <row r="32" spans="1:9" x14ac:dyDescent="0.25">
      <c r="A32" s="405" t="s">
        <v>205</v>
      </c>
      <c r="B32" s="406" t="s">
        <v>206</v>
      </c>
      <c r="C32" s="407">
        <v>1237</v>
      </c>
      <c r="D32" s="407">
        <v>7202914</v>
      </c>
      <c r="E32" s="407">
        <v>1576</v>
      </c>
      <c r="F32" s="407">
        <v>9006274</v>
      </c>
      <c r="G32" s="407">
        <v>1772</v>
      </c>
      <c r="H32" s="407">
        <v>9669603</v>
      </c>
      <c r="I32" s="408" t="s">
        <v>928</v>
      </c>
    </row>
    <row r="33" spans="1:9" x14ac:dyDescent="0.25">
      <c r="A33" s="405" t="s">
        <v>207</v>
      </c>
      <c r="B33" s="406" t="s">
        <v>206</v>
      </c>
      <c r="C33" s="407">
        <v>1</v>
      </c>
      <c r="D33" s="407">
        <v>13882</v>
      </c>
      <c r="E33" s="407" t="s">
        <v>188</v>
      </c>
      <c r="F33" s="407">
        <v>2753</v>
      </c>
      <c r="G33" s="407">
        <v>2</v>
      </c>
      <c r="H33" s="407">
        <v>251598</v>
      </c>
      <c r="I33" s="408" t="s">
        <v>1037</v>
      </c>
    </row>
    <row r="34" spans="1:9" x14ac:dyDescent="0.25">
      <c r="A34" s="405" t="s">
        <v>208</v>
      </c>
      <c r="B34" s="406" t="s">
        <v>183</v>
      </c>
      <c r="C34" s="407">
        <v>98003</v>
      </c>
      <c r="D34" s="407">
        <v>1090634</v>
      </c>
      <c r="E34" s="407">
        <v>89847</v>
      </c>
      <c r="F34" s="407">
        <v>1073159</v>
      </c>
      <c r="G34" s="407">
        <v>77642</v>
      </c>
      <c r="H34" s="407">
        <v>992815</v>
      </c>
      <c r="I34" s="408" t="s">
        <v>932</v>
      </c>
    </row>
    <row r="35" spans="1:9" x14ac:dyDescent="0.25">
      <c r="A35" s="405" t="s">
        <v>209</v>
      </c>
      <c r="B35" s="406" t="s">
        <v>183</v>
      </c>
      <c r="C35" s="407">
        <v>32</v>
      </c>
      <c r="D35" s="407">
        <v>7820</v>
      </c>
      <c r="E35" s="407">
        <v>1</v>
      </c>
      <c r="F35" s="407">
        <v>99</v>
      </c>
      <c r="G35" s="407" t="s">
        <v>188</v>
      </c>
      <c r="H35" s="407">
        <v>95</v>
      </c>
      <c r="I35" s="408" t="s">
        <v>930</v>
      </c>
    </row>
    <row r="36" spans="1:9" x14ac:dyDescent="0.25">
      <c r="A36" s="405" t="s">
        <v>210</v>
      </c>
      <c r="B36" s="406" t="s">
        <v>183</v>
      </c>
      <c r="C36" s="407" t="s">
        <v>188</v>
      </c>
      <c r="D36" s="407">
        <v>4</v>
      </c>
      <c r="E36" s="407" t="s">
        <v>188</v>
      </c>
      <c r="F36" s="407">
        <v>44</v>
      </c>
      <c r="G36" s="407" t="s">
        <v>188</v>
      </c>
      <c r="H36" s="407">
        <v>20</v>
      </c>
      <c r="I36" s="408" t="s">
        <v>931</v>
      </c>
    </row>
    <row r="37" spans="1:9" x14ac:dyDescent="0.25">
      <c r="A37" s="405" t="s">
        <v>211</v>
      </c>
      <c r="B37" s="406" t="s">
        <v>183</v>
      </c>
      <c r="C37" s="407">
        <v>1</v>
      </c>
      <c r="D37" s="407">
        <v>10</v>
      </c>
      <c r="E37" s="407">
        <v>11432</v>
      </c>
      <c r="F37" s="407">
        <v>712919</v>
      </c>
      <c r="G37" s="407">
        <v>22711</v>
      </c>
      <c r="H37" s="407">
        <v>1054322</v>
      </c>
      <c r="I37" s="408" t="s">
        <v>933</v>
      </c>
    </row>
    <row r="38" spans="1:9" x14ac:dyDescent="0.25">
      <c r="A38" s="405" t="s">
        <v>84</v>
      </c>
      <c r="B38" s="406"/>
      <c r="C38" s="407" t="s">
        <v>680</v>
      </c>
      <c r="D38" s="407">
        <v>1481021701</v>
      </c>
      <c r="E38" s="407" t="s">
        <v>680</v>
      </c>
      <c r="F38" s="407">
        <v>1427340191</v>
      </c>
      <c r="G38" s="407" t="s">
        <v>680</v>
      </c>
      <c r="H38" s="407">
        <v>1627066250</v>
      </c>
      <c r="I38" s="411" t="s">
        <v>802</v>
      </c>
    </row>
    <row r="39" spans="1:9" x14ac:dyDescent="0.25">
      <c r="A39" s="405" t="s">
        <v>306</v>
      </c>
      <c r="B39" s="406" t="s">
        <v>212</v>
      </c>
      <c r="C39" s="407" t="s">
        <v>680</v>
      </c>
      <c r="D39" s="407">
        <v>1480557682</v>
      </c>
      <c r="E39" s="407" t="s">
        <v>680</v>
      </c>
      <c r="F39" s="407">
        <v>1426640484</v>
      </c>
      <c r="G39" s="407" t="s">
        <v>680</v>
      </c>
      <c r="H39" s="407">
        <v>1625672978</v>
      </c>
      <c r="I39" s="408" t="s">
        <v>937</v>
      </c>
    </row>
    <row r="40" spans="1:9" x14ac:dyDescent="0.25">
      <c r="A40" s="405" t="s">
        <v>305</v>
      </c>
      <c r="B40" s="406" t="s">
        <v>212</v>
      </c>
      <c r="C40" s="407">
        <v>4351127</v>
      </c>
      <c r="D40" s="407">
        <v>168693</v>
      </c>
      <c r="E40" s="407">
        <v>5651009</v>
      </c>
      <c r="F40" s="407">
        <v>342214</v>
      </c>
      <c r="G40" s="407">
        <v>6769897</v>
      </c>
      <c r="H40" s="407">
        <v>1099542</v>
      </c>
      <c r="I40" s="408" t="s">
        <v>936</v>
      </c>
    </row>
    <row r="41" spans="1:9" x14ac:dyDescent="0.25">
      <c r="A41" s="405" t="s">
        <v>307</v>
      </c>
      <c r="B41" s="406" t="s">
        <v>213</v>
      </c>
      <c r="C41" s="407">
        <v>18705</v>
      </c>
      <c r="D41" s="407">
        <v>295326</v>
      </c>
      <c r="E41" s="407">
        <v>9702</v>
      </c>
      <c r="F41" s="407">
        <v>357493</v>
      </c>
      <c r="G41" s="407">
        <v>8197</v>
      </c>
      <c r="H41" s="407">
        <v>293730</v>
      </c>
      <c r="I41" s="408" t="s">
        <v>938</v>
      </c>
    </row>
    <row r="42" spans="1:9" x14ac:dyDescent="0.25">
      <c r="A42" s="405" t="s">
        <v>214</v>
      </c>
      <c r="B42" s="412" t="s">
        <v>183</v>
      </c>
      <c r="C42" s="407">
        <v>87845</v>
      </c>
      <c r="D42" s="407">
        <v>778088</v>
      </c>
      <c r="E42" s="407">
        <v>30597</v>
      </c>
      <c r="F42" s="407">
        <v>328268</v>
      </c>
      <c r="G42" s="407">
        <v>38427</v>
      </c>
      <c r="H42" s="407">
        <v>362900</v>
      </c>
      <c r="I42" s="408" t="s">
        <v>804</v>
      </c>
    </row>
    <row r="43" spans="1:9" x14ac:dyDescent="0.25">
      <c r="A43" s="405" t="s">
        <v>86</v>
      </c>
      <c r="B43" s="406" t="s">
        <v>183</v>
      </c>
      <c r="C43" s="407">
        <v>44620</v>
      </c>
      <c r="D43" s="407">
        <v>156629</v>
      </c>
      <c r="E43" s="407">
        <v>85273</v>
      </c>
      <c r="F43" s="407">
        <v>155664</v>
      </c>
      <c r="G43" s="407">
        <v>61023</v>
      </c>
      <c r="H43" s="407">
        <v>234402</v>
      </c>
      <c r="I43" s="408" t="s">
        <v>805</v>
      </c>
    </row>
    <row r="44" spans="1:9" x14ac:dyDescent="0.25">
      <c r="A44" s="405" t="s">
        <v>215</v>
      </c>
      <c r="B44" s="406" t="s">
        <v>183</v>
      </c>
      <c r="C44" s="407">
        <v>8915</v>
      </c>
      <c r="D44" s="407">
        <v>60466</v>
      </c>
      <c r="E44" s="407">
        <v>9000</v>
      </c>
      <c r="F44" s="407">
        <v>87142</v>
      </c>
      <c r="G44" s="407">
        <v>5792</v>
      </c>
      <c r="H44" s="407">
        <v>61644</v>
      </c>
      <c r="I44" s="408" t="s">
        <v>939</v>
      </c>
    </row>
    <row r="45" spans="1:9" x14ac:dyDescent="0.25">
      <c r="A45" s="405" t="s">
        <v>216</v>
      </c>
      <c r="B45" s="406"/>
      <c r="C45" s="407" t="s">
        <v>680</v>
      </c>
      <c r="D45" s="407">
        <v>15945392</v>
      </c>
      <c r="E45" s="407" t="s">
        <v>680</v>
      </c>
      <c r="F45" s="407">
        <v>17879971</v>
      </c>
      <c r="G45" s="407" t="s">
        <v>680</v>
      </c>
      <c r="H45" s="407">
        <v>20340187</v>
      </c>
      <c r="I45" s="408" t="s">
        <v>1038</v>
      </c>
    </row>
    <row r="46" spans="1:9" x14ac:dyDescent="0.25">
      <c r="A46" s="405" t="s">
        <v>303</v>
      </c>
      <c r="B46" s="406" t="s">
        <v>183</v>
      </c>
      <c r="C46" s="407">
        <v>3</v>
      </c>
      <c r="D46" s="407">
        <v>731854</v>
      </c>
      <c r="E46" s="407">
        <v>2</v>
      </c>
      <c r="F46" s="407">
        <v>1938487</v>
      </c>
      <c r="G46" s="407">
        <v>2</v>
      </c>
      <c r="H46" s="407">
        <v>2301688</v>
      </c>
      <c r="I46" s="408" t="s">
        <v>941</v>
      </c>
    </row>
    <row r="47" spans="1:9" x14ac:dyDescent="0.25">
      <c r="A47" s="405" t="s">
        <v>304</v>
      </c>
      <c r="B47" s="406" t="s">
        <v>213</v>
      </c>
      <c r="C47" s="407">
        <v>142515</v>
      </c>
      <c r="D47" s="407">
        <v>15213538</v>
      </c>
      <c r="E47" s="407">
        <v>138459</v>
      </c>
      <c r="F47" s="407">
        <v>15941484</v>
      </c>
      <c r="G47" s="407">
        <v>131357</v>
      </c>
      <c r="H47" s="407">
        <v>18038499</v>
      </c>
      <c r="I47" s="408" t="s">
        <v>942</v>
      </c>
    </row>
    <row r="48" spans="1:9" x14ac:dyDescent="0.25">
      <c r="A48" s="405" t="s">
        <v>217</v>
      </c>
      <c r="B48" s="406" t="s">
        <v>183</v>
      </c>
      <c r="C48" s="407">
        <v>589820</v>
      </c>
      <c r="D48" s="407">
        <v>2876166</v>
      </c>
      <c r="E48" s="407">
        <v>426172</v>
      </c>
      <c r="F48" s="407">
        <v>2232791</v>
      </c>
      <c r="G48" s="407">
        <v>481457</v>
      </c>
      <c r="H48" s="407">
        <v>2495595</v>
      </c>
      <c r="I48" s="408" t="s">
        <v>943</v>
      </c>
    </row>
    <row r="49" spans="1:9" ht="30" x14ac:dyDescent="0.25">
      <c r="A49" s="405" t="s">
        <v>218</v>
      </c>
      <c r="B49" s="406"/>
      <c r="C49" s="407" t="s">
        <v>680</v>
      </c>
      <c r="D49" s="407">
        <v>26488</v>
      </c>
      <c r="E49" s="407" t="s">
        <v>680</v>
      </c>
      <c r="F49" s="407">
        <v>41189</v>
      </c>
      <c r="G49" s="407" t="s">
        <v>680</v>
      </c>
      <c r="H49" s="407">
        <v>239664</v>
      </c>
      <c r="I49" s="410" t="s">
        <v>1039</v>
      </c>
    </row>
    <row r="50" spans="1:9" x14ac:dyDescent="0.25">
      <c r="A50" s="405" t="s">
        <v>308</v>
      </c>
      <c r="B50" s="406" t="s">
        <v>183</v>
      </c>
      <c r="C50" s="407" t="s">
        <v>188</v>
      </c>
      <c r="D50" s="407">
        <v>841</v>
      </c>
      <c r="E50" s="407">
        <v>38</v>
      </c>
      <c r="F50" s="407">
        <v>1278</v>
      </c>
      <c r="G50" s="407">
        <v>1</v>
      </c>
      <c r="H50" s="407">
        <v>1972</v>
      </c>
      <c r="I50" s="408" t="s">
        <v>945</v>
      </c>
    </row>
    <row r="51" spans="1:9" x14ac:dyDescent="0.25">
      <c r="A51" s="405" t="s">
        <v>309</v>
      </c>
      <c r="B51" s="406" t="s">
        <v>213</v>
      </c>
      <c r="C51" s="407">
        <v>4031</v>
      </c>
      <c r="D51" s="407">
        <v>25647</v>
      </c>
      <c r="E51" s="407">
        <v>143300</v>
      </c>
      <c r="F51" s="407">
        <v>39911</v>
      </c>
      <c r="G51" s="407">
        <v>402811</v>
      </c>
      <c r="H51" s="407">
        <v>237692</v>
      </c>
      <c r="I51" s="408" t="s">
        <v>946</v>
      </c>
    </row>
    <row r="52" spans="1:9" x14ac:dyDescent="0.25">
      <c r="A52" s="405" t="s">
        <v>219</v>
      </c>
      <c r="B52" s="406" t="s">
        <v>183</v>
      </c>
      <c r="C52" s="407">
        <v>2503</v>
      </c>
      <c r="D52" s="407">
        <v>16318</v>
      </c>
      <c r="E52" s="407">
        <v>887</v>
      </c>
      <c r="F52" s="407">
        <v>10775</v>
      </c>
      <c r="G52" s="407">
        <v>4324</v>
      </c>
      <c r="H52" s="407">
        <v>14883</v>
      </c>
      <c r="I52" s="408" t="s">
        <v>809</v>
      </c>
    </row>
    <row r="53" spans="1:9" x14ac:dyDescent="0.25">
      <c r="A53" s="405" t="s">
        <v>220</v>
      </c>
      <c r="B53" s="406" t="s">
        <v>183</v>
      </c>
      <c r="C53" s="407">
        <v>484</v>
      </c>
      <c r="D53" s="407">
        <v>3991</v>
      </c>
      <c r="E53" s="407">
        <v>867</v>
      </c>
      <c r="F53" s="407">
        <v>7660</v>
      </c>
      <c r="G53" s="407">
        <v>652</v>
      </c>
      <c r="H53" s="407">
        <v>6619</v>
      </c>
      <c r="I53" s="408" t="s">
        <v>947</v>
      </c>
    </row>
    <row r="54" spans="1:9" x14ac:dyDescent="0.25">
      <c r="A54" s="405" t="s">
        <v>221</v>
      </c>
      <c r="B54" s="406" t="s">
        <v>183</v>
      </c>
      <c r="C54" s="407">
        <v>561</v>
      </c>
      <c r="D54" s="407">
        <v>20763</v>
      </c>
      <c r="E54" s="407">
        <v>316</v>
      </c>
      <c r="F54" s="407">
        <v>11578</v>
      </c>
      <c r="G54" s="407">
        <v>608</v>
      </c>
      <c r="H54" s="407">
        <v>21579</v>
      </c>
      <c r="I54" s="408" t="s">
        <v>948</v>
      </c>
    </row>
    <row r="55" spans="1:9" x14ac:dyDescent="0.25">
      <c r="A55" s="405" t="s">
        <v>222</v>
      </c>
      <c r="B55" s="406" t="s">
        <v>183</v>
      </c>
      <c r="C55" s="407">
        <v>448559</v>
      </c>
      <c r="D55" s="407">
        <v>5673827</v>
      </c>
      <c r="E55" s="407">
        <v>480408</v>
      </c>
      <c r="F55" s="407">
        <v>5950862</v>
      </c>
      <c r="G55" s="407">
        <v>387276</v>
      </c>
      <c r="H55" s="407">
        <v>4691843</v>
      </c>
      <c r="I55" s="408" t="s">
        <v>890</v>
      </c>
    </row>
    <row r="56" spans="1:9" x14ac:dyDescent="0.25">
      <c r="A56" s="405" t="s">
        <v>223</v>
      </c>
      <c r="B56" s="406"/>
      <c r="C56" s="407" t="s">
        <v>680</v>
      </c>
      <c r="D56" s="407">
        <v>31070</v>
      </c>
      <c r="E56" s="407" t="s">
        <v>680</v>
      </c>
      <c r="F56" s="407">
        <v>25405</v>
      </c>
      <c r="G56" s="407" t="s">
        <v>680</v>
      </c>
      <c r="H56" s="407">
        <v>241716</v>
      </c>
      <c r="I56" s="410" t="s">
        <v>1040</v>
      </c>
    </row>
    <row r="57" spans="1:9" x14ac:dyDescent="0.25">
      <c r="A57" s="405" t="s">
        <v>310</v>
      </c>
      <c r="B57" s="406" t="s">
        <v>183</v>
      </c>
      <c r="C57" s="407" t="s">
        <v>188</v>
      </c>
      <c r="D57" s="407">
        <v>2870</v>
      </c>
      <c r="E57" s="407" t="s">
        <v>188</v>
      </c>
      <c r="F57" s="407">
        <v>274</v>
      </c>
      <c r="G57" s="407">
        <v>10</v>
      </c>
      <c r="H57" s="407">
        <v>11935</v>
      </c>
      <c r="I57" s="408" t="s">
        <v>950</v>
      </c>
    </row>
    <row r="58" spans="1:9" x14ac:dyDescent="0.25">
      <c r="A58" s="405" t="s">
        <v>311</v>
      </c>
      <c r="B58" s="406" t="s">
        <v>213</v>
      </c>
      <c r="C58" s="407">
        <v>1009</v>
      </c>
      <c r="D58" s="407">
        <v>28200</v>
      </c>
      <c r="E58" s="407">
        <v>1062</v>
      </c>
      <c r="F58" s="407">
        <v>25131</v>
      </c>
      <c r="G58" s="407">
        <v>4442</v>
      </c>
      <c r="H58" s="407">
        <v>229781</v>
      </c>
      <c r="I58" s="408" t="s">
        <v>951</v>
      </c>
    </row>
    <row r="59" spans="1:9" x14ac:dyDescent="0.25">
      <c r="A59" s="405" t="s">
        <v>224</v>
      </c>
      <c r="B59" s="406" t="s">
        <v>183</v>
      </c>
      <c r="C59" s="407">
        <v>6563271</v>
      </c>
      <c r="D59" s="407">
        <v>98322398</v>
      </c>
      <c r="E59" s="407">
        <v>5674568</v>
      </c>
      <c r="F59" s="407">
        <v>92720986</v>
      </c>
      <c r="G59" s="407">
        <v>6094341</v>
      </c>
      <c r="H59" s="407">
        <v>93368588</v>
      </c>
      <c r="I59" s="408" t="s">
        <v>952</v>
      </c>
    </row>
    <row r="60" spans="1:9" ht="30" x14ac:dyDescent="0.25">
      <c r="A60" s="409" t="s">
        <v>225</v>
      </c>
      <c r="B60" s="406" t="s">
        <v>183</v>
      </c>
      <c r="C60" s="407">
        <v>4508446</v>
      </c>
      <c r="D60" s="407">
        <v>33917164</v>
      </c>
      <c r="E60" s="407">
        <v>3398523</v>
      </c>
      <c r="F60" s="407">
        <v>26999328</v>
      </c>
      <c r="G60" s="407">
        <v>3572213</v>
      </c>
      <c r="H60" s="407">
        <v>26647327</v>
      </c>
      <c r="I60" s="410" t="s">
        <v>1041</v>
      </c>
    </row>
    <row r="61" spans="1:9" x14ac:dyDescent="0.25">
      <c r="A61" s="405" t="s">
        <v>226</v>
      </c>
      <c r="B61" s="406" t="s">
        <v>183</v>
      </c>
      <c r="C61" s="407">
        <v>407990</v>
      </c>
      <c r="D61" s="407">
        <v>3659898</v>
      </c>
      <c r="E61" s="407">
        <v>659991</v>
      </c>
      <c r="F61" s="407">
        <v>5966547</v>
      </c>
      <c r="G61" s="407">
        <v>752239</v>
      </c>
      <c r="H61" s="407">
        <v>6443590</v>
      </c>
      <c r="I61" s="408" t="s">
        <v>954</v>
      </c>
    </row>
    <row r="62" spans="1:9" ht="30" x14ac:dyDescent="0.25">
      <c r="A62" s="405" t="s">
        <v>227</v>
      </c>
      <c r="B62" s="406" t="s">
        <v>183</v>
      </c>
      <c r="C62" s="407">
        <v>196656</v>
      </c>
      <c r="D62" s="407">
        <v>5226205</v>
      </c>
      <c r="E62" s="407">
        <v>153914</v>
      </c>
      <c r="F62" s="407">
        <v>4358163</v>
      </c>
      <c r="G62" s="407">
        <v>164056</v>
      </c>
      <c r="H62" s="407">
        <v>4077170</v>
      </c>
      <c r="I62" s="410" t="s">
        <v>1042</v>
      </c>
    </row>
    <row r="63" spans="1:9" x14ac:dyDescent="0.25">
      <c r="A63" s="405" t="s">
        <v>228</v>
      </c>
      <c r="B63" s="406" t="s">
        <v>183</v>
      </c>
      <c r="C63" s="407">
        <v>1450179</v>
      </c>
      <c r="D63" s="407">
        <v>55519131</v>
      </c>
      <c r="E63" s="407">
        <v>1462140</v>
      </c>
      <c r="F63" s="407">
        <v>55396948</v>
      </c>
      <c r="G63" s="407">
        <v>1605833</v>
      </c>
      <c r="H63" s="407">
        <v>56200501</v>
      </c>
      <c r="I63" s="408" t="s">
        <v>956</v>
      </c>
    </row>
    <row r="64" spans="1:9" x14ac:dyDescent="0.25">
      <c r="A64" s="405" t="s">
        <v>229</v>
      </c>
      <c r="B64" s="406" t="s">
        <v>183</v>
      </c>
      <c r="C64" s="407">
        <v>2669</v>
      </c>
      <c r="D64" s="407">
        <v>86578</v>
      </c>
      <c r="E64" s="407">
        <v>286</v>
      </c>
      <c r="F64" s="407">
        <v>17070</v>
      </c>
      <c r="G64" s="407">
        <v>402</v>
      </c>
      <c r="H64" s="407">
        <v>30315</v>
      </c>
      <c r="I64" s="408" t="s">
        <v>957</v>
      </c>
    </row>
    <row r="65" spans="1:9" x14ac:dyDescent="0.25">
      <c r="A65" s="405" t="s">
        <v>98</v>
      </c>
      <c r="B65" s="406" t="s">
        <v>183</v>
      </c>
      <c r="C65" s="407">
        <v>65645</v>
      </c>
      <c r="D65" s="407">
        <v>158036</v>
      </c>
      <c r="E65" s="407">
        <v>110882</v>
      </c>
      <c r="F65" s="407">
        <v>291061</v>
      </c>
      <c r="G65" s="407">
        <v>194493</v>
      </c>
      <c r="H65" s="407">
        <v>523392</v>
      </c>
      <c r="I65" s="408" t="s">
        <v>820</v>
      </c>
    </row>
    <row r="66" spans="1:9" s="413" customFormat="1" ht="22.5" customHeight="1" x14ac:dyDescent="0.25">
      <c r="A66" s="405" t="s">
        <v>230</v>
      </c>
      <c r="B66" s="406" t="s">
        <v>206</v>
      </c>
      <c r="C66" s="407">
        <v>7297</v>
      </c>
      <c r="D66" s="407">
        <v>31436684</v>
      </c>
      <c r="E66" s="407">
        <v>5441</v>
      </c>
      <c r="F66" s="407">
        <v>12639633</v>
      </c>
      <c r="G66" s="407">
        <v>30728</v>
      </c>
      <c r="H66" s="407">
        <v>102929254</v>
      </c>
      <c r="I66" s="408" t="s">
        <v>959</v>
      </c>
    </row>
    <row r="67" spans="1:9" ht="30" x14ac:dyDescent="0.25">
      <c r="A67" s="405" t="s">
        <v>231</v>
      </c>
      <c r="B67" s="406" t="s">
        <v>206</v>
      </c>
      <c r="C67" s="407">
        <v>70</v>
      </c>
      <c r="D67" s="407">
        <v>312791</v>
      </c>
      <c r="E67" s="407" t="s">
        <v>188</v>
      </c>
      <c r="F67" s="407">
        <v>8032</v>
      </c>
      <c r="G67" s="407">
        <v>1107</v>
      </c>
      <c r="H67" s="407">
        <v>2846476</v>
      </c>
      <c r="I67" s="410" t="s">
        <v>1043</v>
      </c>
    </row>
    <row r="68" spans="1:9" x14ac:dyDescent="0.25">
      <c r="A68" s="405" t="s">
        <v>232</v>
      </c>
      <c r="B68" s="406" t="s">
        <v>206</v>
      </c>
      <c r="C68" s="407">
        <v>5807</v>
      </c>
      <c r="D68" s="407">
        <v>22120939</v>
      </c>
      <c r="E68" s="407">
        <v>4635</v>
      </c>
      <c r="F68" s="407">
        <v>8763003</v>
      </c>
      <c r="G68" s="407">
        <v>18540</v>
      </c>
      <c r="H68" s="407">
        <v>47421383</v>
      </c>
      <c r="I68" s="408" t="s">
        <v>1044</v>
      </c>
    </row>
    <row r="69" spans="1:9" x14ac:dyDescent="0.25">
      <c r="A69" s="405" t="s">
        <v>233</v>
      </c>
      <c r="B69" s="406" t="s">
        <v>206</v>
      </c>
      <c r="C69" s="407">
        <v>662</v>
      </c>
      <c r="D69" s="407">
        <v>2559524</v>
      </c>
      <c r="E69" s="407">
        <v>112</v>
      </c>
      <c r="F69" s="407">
        <v>185059</v>
      </c>
      <c r="G69" s="407">
        <v>2266</v>
      </c>
      <c r="H69" s="407">
        <v>6792560</v>
      </c>
      <c r="I69" s="408" t="s">
        <v>1045</v>
      </c>
    </row>
    <row r="70" spans="1:9" x14ac:dyDescent="0.25">
      <c r="A70" s="405" t="s">
        <v>234</v>
      </c>
      <c r="B70" s="406" t="s">
        <v>206</v>
      </c>
      <c r="C70" s="407">
        <v>758</v>
      </c>
      <c r="D70" s="407">
        <v>6434851</v>
      </c>
      <c r="E70" s="407">
        <v>694</v>
      </c>
      <c r="F70" s="407">
        <v>3675792</v>
      </c>
      <c r="G70" s="407">
        <v>8815</v>
      </c>
      <c r="H70" s="407">
        <v>45847775</v>
      </c>
      <c r="I70" s="408" t="s">
        <v>963</v>
      </c>
    </row>
    <row r="71" spans="1:9" x14ac:dyDescent="0.25">
      <c r="A71" s="405" t="s">
        <v>235</v>
      </c>
      <c r="B71" s="406" t="s">
        <v>206</v>
      </c>
      <c r="C71" s="407" t="s">
        <v>188</v>
      </c>
      <c r="D71" s="407">
        <v>8579</v>
      </c>
      <c r="E71" s="407" t="s">
        <v>188</v>
      </c>
      <c r="F71" s="407">
        <v>7747</v>
      </c>
      <c r="G71" s="407" t="s">
        <v>188</v>
      </c>
      <c r="H71" s="407">
        <v>21060</v>
      </c>
      <c r="I71" s="408" t="s">
        <v>1046</v>
      </c>
    </row>
    <row r="72" spans="1:9" x14ac:dyDescent="0.25">
      <c r="A72" s="405" t="s">
        <v>99</v>
      </c>
      <c r="B72" s="406" t="s">
        <v>183</v>
      </c>
      <c r="C72" s="407">
        <v>258330</v>
      </c>
      <c r="D72" s="407">
        <v>941752</v>
      </c>
      <c r="E72" s="407">
        <v>304702</v>
      </c>
      <c r="F72" s="407">
        <v>1105587</v>
      </c>
      <c r="G72" s="407">
        <v>232867</v>
      </c>
      <c r="H72" s="407">
        <v>1136299</v>
      </c>
      <c r="I72" s="408" t="s">
        <v>965</v>
      </c>
    </row>
    <row r="73" spans="1:9" x14ac:dyDescent="0.25">
      <c r="A73" s="405" t="s">
        <v>236</v>
      </c>
      <c r="B73" s="406" t="s">
        <v>183</v>
      </c>
      <c r="C73" s="407">
        <v>137</v>
      </c>
      <c r="D73" s="407">
        <v>2494</v>
      </c>
      <c r="E73" s="407">
        <v>90</v>
      </c>
      <c r="F73" s="407">
        <v>1900</v>
      </c>
      <c r="G73" s="407">
        <v>39</v>
      </c>
      <c r="H73" s="407">
        <v>931</v>
      </c>
      <c r="I73" s="408" t="s">
        <v>966</v>
      </c>
    </row>
    <row r="74" spans="1:9" x14ac:dyDescent="0.25">
      <c r="A74" s="405" t="s">
        <v>100</v>
      </c>
      <c r="B74" s="406" t="s">
        <v>183</v>
      </c>
      <c r="C74" s="407">
        <v>39</v>
      </c>
      <c r="D74" s="407">
        <v>505</v>
      </c>
      <c r="E74" s="407">
        <v>144</v>
      </c>
      <c r="F74" s="407">
        <v>2703</v>
      </c>
      <c r="G74" s="407">
        <v>153</v>
      </c>
      <c r="H74" s="407">
        <v>3052</v>
      </c>
      <c r="I74" s="408" t="s">
        <v>823</v>
      </c>
    </row>
    <row r="75" spans="1:9" x14ac:dyDescent="0.25">
      <c r="A75" s="405" t="s">
        <v>237</v>
      </c>
      <c r="B75" s="406" t="s">
        <v>183</v>
      </c>
      <c r="C75" s="407">
        <v>509</v>
      </c>
      <c r="D75" s="407">
        <v>22298</v>
      </c>
      <c r="E75" s="407" t="s">
        <v>188</v>
      </c>
      <c r="F75" s="407">
        <v>215</v>
      </c>
      <c r="G75" s="407">
        <v>1</v>
      </c>
      <c r="H75" s="407">
        <v>33</v>
      </c>
      <c r="I75" s="408" t="s">
        <v>967</v>
      </c>
    </row>
    <row r="76" spans="1:9" x14ac:dyDescent="0.25">
      <c r="A76" s="405" t="s">
        <v>104</v>
      </c>
      <c r="B76" s="406" t="s">
        <v>183</v>
      </c>
      <c r="C76" s="407">
        <v>3812759</v>
      </c>
      <c r="D76" s="407">
        <v>4671971</v>
      </c>
      <c r="E76" s="407">
        <v>3236010</v>
      </c>
      <c r="F76" s="407">
        <v>4694274</v>
      </c>
      <c r="G76" s="407">
        <v>4330822</v>
      </c>
      <c r="H76" s="407">
        <v>4990065</v>
      </c>
      <c r="I76" s="408" t="s">
        <v>829</v>
      </c>
    </row>
    <row r="77" spans="1:9" x14ac:dyDescent="0.25">
      <c r="A77" s="405" t="s">
        <v>238</v>
      </c>
      <c r="B77" s="406" t="s">
        <v>183</v>
      </c>
      <c r="C77" s="407">
        <v>6612</v>
      </c>
      <c r="D77" s="407">
        <v>120898</v>
      </c>
      <c r="E77" s="407">
        <v>6204</v>
      </c>
      <c r="F77" s="407">
        <v>124464</v>
      </c>
      <c r="G77" s="407">
        <v>8065</v>
      </c>
      <c r="H77" s="407">
        <v>135150</v>
      </c>
      <c r="I77" s="408" t="s">
        <v>968</v>
      </c>
    </row>
    <row r="78" spans="1:9" x14ac:dyDescent="0.25">
      <c r="A78" s="405" t="s">
        <v>239</v>
      </c>
      <c r="B78" s="406" t="s">
        <v>183</v>
      </c>
      <c r="C78" s="407">
        <v>565</v>
      </c>
      <c r="D78" s="407">
        <v>22180</v>
      </c>
      <c r="E78" s="407">
        <v>708</v>
      </c>
      <c r="F78" s="407">
        <v>28794</v>
      </c>
      <c r="G78" s="407">
        <v>620</v>
      </c>
      <c r="H78" s="407">
        <v>23858</v>
      </c>
      <c r="I78" s="408" t="s">
        <v>1047</v>
      </c>
    </row>
    <row r="79" spans="1:9" x14ac:dyDescent="0.25">
      <c r="A79" s="405" t="s">
        <v>240</v>
      </c>
      <c r="B79" s="406" t="s">
        <v>183</v>
      </c>
      <c r="C79" s="407">
        <v>123</v>
      </c>
      <c r="D79" s="407">
        <v>5340</v>
      </c>
      <c r="E79" s="407">
        <v>789</v>
      </c>
      <c r="F79" s="407">
        <v>14604</v>
      </c>
      <c r="G79" s="407">
        <v>597</v>
      </c>
      <c r="H79" s="407">
        <v>13781</v>
      </c>
      <c r="I79" s="408" t="s">
        <v>1048</v>
      </c>
    </row>
    <row r="80" spans="1:9" x14ac:dyDescent="0.25">
      <c r="A80" s="405" t="s">
        <v>241</v>
      </c>
      <c r="B80" s="406" t="s">
        <v>183</v>
      </c>
      <c r="C80" s="407">
        <v>1</v>
      </c>
      <c r="D80" s="407">
        <v>48</v>
      </c>
      <c r="E80" s="407" t="s">
        <v>681</v>
      </c>
      <c r="F80" s="407" t="s">
        <v>681</v>
      </c>
      <c r="G80" s="407" t="s">
        <v>681</v>
      </c>
      <c r="H80" s="407" t="s">
        <v>681</v>
      </c>
      <c r="I80" s="408" t="s">
        <v>971</v>
      </c>
    </row>
    <row r="81" spans="1:9" x14ac:dyDescent="0.25">
      <c r="A81" s="405" t="s">
        <v>242</v>
      </c>
      <c r="B81" s="406" t="s">
        <v>183</v>
      </c>
      <c r="C81" s="407">
        <v>114</v>
      </c>
      <c r="D81" s="407">
        <v>2923</v>
      </c>
      <c r="E81" s="407">
        <v>37</v>
      </c>
      <c r="F81" s="407">
        <v>1322</v>
      </c>
      <c r="G81" s="407">
        <v>70</v>
      </c>
      <c r="H81" s="407">
        <v>2152</v>
      </c>
      <c r="I81" s="408" t="s">
        <v>1049</v>
      </c>
    </row>
    <row r="82" spans="1:9" x14ac:dyDescent="0.25">
      <c r="A82" s="405" t="s">
        <v>243</v>
      </c>
      <c r="B82" s="406" t="s">
        <v>183</v>
      </c>
      <c r="C82" s="407">
        <v>1251</v>
      </c>
      <c r="D82" s="407">
        <v>32690</v>
      </c>
      <c r="E82" s="407">
        <v>1268</v>
      </c>
      <c r="F82" s="407">
        <v>38212</v>
      </c>
      <c r="G82" s="407">
        <v>1150</v>
      </c>
      <c r="H82" s="407">
        <v>34910</v>
      </c>
      <c r="I82" s="408" t="s">
        <v>973</v>
      </c>
    </row>
    <row r="83" spans="1:9" x14ac:dyDescent="0.25">
      <c r="A83" s="405" t="s">
        <v>244</v>
      </c>
      <c r="B83" s="406" t="s">
        <v>183</v>
      </c>
      <c r="C83" s="407">
        <v>4558</v>
      </c>
      <c r="D83" s="407">
        <v>57717</v>
      </c>
      <c r="E83" s="407">
        <v>3402</v>
      </c>
      <c r="F83" s="407">
        <v>41532</v>
      </c>
      <c r="G83" s="407">
        <v>5628</v>
      </c>
      <c r="H83" s="407">
        <v>60449</v>
      </c>
      <c r="I83" s="408" t="s">
        <v>974</v>
      </c>
    </row>
    <row r="84" spans="1:9" x14ac:dyDescent="0.25">
      <c r="A84" s="405" t="s">
        <v>245</v>
      </c>
      <c r="B84" s="406" t="s">
        <v>183</v>
      </c>
      <c r="C84" s="407">
        <v>11026</v>
      </c>
      <c r="D84" s="407">
        <v>65399</v>
      </c>
      <c r="E84" s="407">
        <v>444</v>
      </c>
      <c r="F84" s="407">
        <v>18945</v>
      </c>
      <c r="G84" s="407">
        <v>244</v>
      </c>
      <c r="H84" s="407">
        <v>12377</v>
      </c>
      <c r="I84" s="408" t="s">
        <v>1050</v>
      </c>
    </row>
    <row r="85" spans="1:9" ht="30" x14ac:dyDescent="0.25">
      <c r="A85" s="409" t="s">
        <v>731</v>
      </c>
      <c r="B85" s="406" t="s">
        <v>183</v>
      </c>
      <c r="C85" s="407" t="s">
        <v>681</v>
      </c>
      <c r="D85" s="407" t="s">
        <v>681</v>
      </c>
      <c r="E85" s="407" t="s">
        <v>681</v>
      </c>
      <c r="F85" s="407" t="s">
        <v>681</v>
      </c>
      <c r="G85" s="407">
        <v>7</v>
      </c>
      <c r="H85" s="407">
        <v>35</v>
      </c>
      <c r="I85" s="410" t="s">
        <v>977</v>
      </c>
    </row>
    <row r="86" spans="1:9" ht="30" x14ac:dyDescent="0.25">
      <c r="A86" s="409" t="s">
        <v>732</v>
      </c>
      <c r="B86" s="406" t="s">
        <v>183</v>
      </c>
      <c r="C86" s="407" t="s">
        <v>681</v>
      </c>
      <c r="D86" s="407" t="s">
        <v>681</v>
      </c>
      <c r="E86" s="407">
        <v>93</v>
      </c>
      <c r="F86" s="407">
        <v>317</v>
      </c>
      <c r="G86" s="407" t="s">
        <v>188</v>
      </c>
      <c r="H86" s="407">
        <v>13</v>
      </c>
      <c r="I86" s="410" t="s">
        <v>1051</v>
      </c>
    </row>
    <row r="87" spans="1:9" x14ac:dyDescent="0.25">
      <c r="A87" s="405" t="s">
        <v>246</v>
      </c>
      <c r="B87" s="406" t="s">
        <v>183</v>
      </c>
      <c r="C87" s="407">
        <v>11026</v>
      </c>
      <c r="D87" s="407">
        <v>65399</v>
      </c>
      <c r="E87" s="407">
        <v>351</v>
      </c>
      <c r="F87" s="407">
        <v>18628</v>
      </c>
      <c r="G87" s="407">
        <v>237</v>
      </c>
      <c r="H87" s="407">
        <v>12329</v>
      </c>
      <c r="I87" s="408" t="s">
        <v>980</v>
      </c>
    </row>
    <row r="88" spans="1:9" x14ac:dyDescent="0.25">
      <c r="A88" s="405" t="s">
        <v>247</v>
      </c>
      <c r="B88" s="406" t="s">
        <v>183</v>
      </c>
      <c r="C88" s="407">
        <v>325707</v>
      </c>
      <c r="D88" s="407">
        <v>5990617</v>
      </c>
      <c r="E88" s="407">
        <v>289853</v>
      </c>
      <c r="F88" s="407">
        <v>5998393</v>
      </c>
      <c r="G88" s="407">
        <v>326977</v>
      </c>
      <c r="H88" s="407">
        <v>7048204</v>
      </c>
      <c r="I88" s="408" t="s">
        <v>1052</v>
      </c>
    </row>
    <row r="89" spans="1:9" x14ac:dyDescent="0.25">
      <c r="A89" s="405" t="s">
        <v>248</v>
      </c>
      <c r="B89" s="406" t="s">
        <v>183</v>
      </c>
      <c r="C89" s="407">
        <v>209956</v>
      </c>
      <c r="D89" s="407">
        <v>2809953</v>
      </c>
      <c r="E89" s="407">
        <v>181895</v>
      </c>
      <c r="F89" s="407">
        <v>2472912</v>
      </c>
      <c r="G89" s="407">
        <v>200307</v>
      </c>
      <c r="H89" s="407">
        <v>2706455</v>
      </c>
      <c r="I89" s="408" t="s">
        <v>1053</v>
      </c>
    </row>
    <row r="90" spans="1:9" x14ac:dyDescent="0.25">
      <c r="A90" s="405" t="s">
        <v>249</v>
      </c>
      <c r="B90" s="406" t="s">
        <v>183</v>
      </c>
      <c r="C90" s="407">
        <v>115751</v>
      </c>
      <c r="D90" s="407">
        <v>3180664</v>
      </c>
      <c r="E90" s="407">
        <v>107958</v>
      </c>
      <c r="F90" s="407">
        <v>3525481</v>
      </c>
      <c r="G90" s="407">
        <v>126670</v>
      </c>
      <c r="H90" s="407">
        <v>4341749</v>
      </c>
      <c r="I90" s="408" t="s">
        <v>983</v>
      </c>
    </row>
    <row r="91" spans="1:9" x14ac:dyDescent="0.25">
      <c r="A91" s="405" t="s">
        <v>250</v>
      </c>
      <c r="B91" s="406" t="s">
        <v>183</v>
      </c>
      <c r="C91" s="407">
        <v>141100</v>
      </c>
      <c r="D91" s="407">
        <v>4263736</v>
      </c>
      <c r="E91" s="407">
        <v>135805</v>
      </c>
      <c r="F91" s="407">
        <v>4229719</v>
      </c>
      <c r="G91" s="407">
        <v>135163</v>
      </c>
      <c r="H91" s="407">
        <v>4555655</v>
      </c>
      <c r="I91" s="408" t="s">
        <v>1054</v>
      </c>
    </row>
    <row r="92" spans="1:9" x14ac:dyDescent="0.25">
      <c r="A92" s="405" t="s">
        <v>312</v>
      </c>
      <c r="B92" s="406" t="s">
        <v>183</v>
      </c>
      <c r="C92" s="407">
        <v>140450</v>
      </c>
      <c r="D92" s="407">
        <v>3421154</v>
      </c>
      <c r="E92" s="407">
        <v>135085</v>
      </c>
      <c r="F92" s="407">
        <v>3444188</v>
      </c>
      <c r="G92" s="407">
        <v>134423</v>
      </c>
      <c r="H92" s="407">
        <v>3744499</v>
      </c>
      <c r="I92" s="408" t="s">
        <v>1055</v>
      </c>
    </row>
    <row r="93" spans="1:9" x14ac:dyDescent="0.25">
      <c r="A93" s="405" t="s">
        <v>251</v>
      </c>
      <c r="B93" s="406" t="s">
        <v>183</v>
      </c>
      <c r="C93" s="407">
        <v>2178</v>
      </c>
      <c r="D93" s="407">
        <v>200401</v>
      </c>
      <c r="E93" s="407">
        <v>1879</v>
      </c>
      <c r="F93" s="407">
        <v>199920</v>
      </c>
      <c r="G93" s="407">
        <v>1776</v>
      </c>
      <c r="H93" s="407">
        <v>176318</v>
      </c>
      <c r="I93" s="408" t="s">
        <v>986</v>
      </c>
    </row>
    <row r="94" spans="1:9" x14ac:dyDescent="0.25">
      <c r="A94" s="405" t="s">
        <v>252</v>
      </c>
      <c r="B94" s="406" t="s">
        <v>183</v>
      </c>
      <c r="C94" s="407">
        <v>10730</v>
      </c>
      <c r="D94" s="407">
        <v>340648</v>
      </c>
      <c r="E94" s="407">
        <v>11611</v>
      </c>
      <c r="F94" s="407">
        <v>295741</v>
      </c>
      <c r="G94" s="407">
        <v>11327</v>
      </c>
      <c r="H94" s="407">
        <v>357882</v>
      </c>
      <c r="I94" s="408" t="s">
        <v>988</v>
      </c>
    </row>
    <row r="95" spans="1:9" x14ac:dyDescent="0.25">
      <c r="A95" s="405" t="s">
        <v>253</v>
      </c>
      <c r="B95" s="406" t="s">
        <v>183</v>
      </c>
      <c r="C95" s="407">
        <v>90312</v>
      </c>
      <c r="D95" s="407">
        <v>2023889</v>
      </c>
      <c r="E95" s="407">
        <v>89716</v>
      </c>
      <c r="F95" s="407">
        <v>2250836</v>
      </c>
      <c r="G95" s="407">
        <v>86910</v>
      </c>
      <c r="H95" s="407">
        <v>2394726</v>
      </c>
      <c r="I95" s="408" t="s">
        <v>987</v>
      </c>
    </row>
    <row r="96" spans="1:9" x14ac:dyDescent="0.25">
      <c r="A96" s="405" t="s">
        <v>254</v>
      </c>
      <c r="B96" s="406" t="s">
        <v>183</v>
      </c>
      <c r="C96" s="407">
        <v>1</v>
      </c>
      <c r="D96" s="407">
        <v>3494</v>
      </c>
      <c r="E96" s="407" t="s">
        <v>681</v>
      </c>
      <c r="F96" s="407" t="s">
        <v>681</v>
      </c>
      <c r="G96" s="407" t="s">
        <v>188</v>
      </c>
      <c r="H96" s="407">
        <v>289</v>
      </c>
      <c r="I96" s="408" t="s">
        <v>1056</v>
      </c>
    </row>
    <row r="97" spans="1:9" x14ac:dyDescent="0.25">
      <c r="A97" s="405" t="s">
        <v>255</v>
      </c>
      <c r="B97" s="406" t="s">
        <v>183</v>
      </c>
      <c r="C97" s="407">
        <v>37229</v>
      </c>
      <c r="D97" s="407">
        <v>852722</v>
      </c>
      <c r="E97" s="407">
        <v>31879</v>
      </c>
      <c r="F97" s="407">
        <v>697691</v>
      </c>
      <c r="G97" s="407">
        <v>34410</v>
      </c>
      <c r="H97" s="407">
        <v>815284</v>
      </c>
      <c r="I97" s="408" t="s">
        <v>989</v>
      </c>
    </row>
    <row r="98" spans="1:9" x14ac:dyDescent="0.25">
      <c r="A98" s="405" t="s">
        <v>313</v>
      </c>
      <c r="B98" s="406" t="s">
        <v>183</v>
      </c>
      <c r="C98" s="407">
        <v>650</v>
      </c>
      <c r="D98" s="407">
        <v>842582</v>
      </c>
      <c r="E98" s="407">
        <v>720</v>
      </c>
      <c r="F98" s="407">
        <v>785531</v>
      </c>
      <c r="G98" s="407">
        <v>740</v>
      </c>
      <c r="H98" s="407">
        <v>811156</v>
      </c>
      <c r="I98" s="408" t="s">
        <v>1057</v>
      </c>
    </row>
    <row r="99" spans="1:9" ht="30" x14ac:dyDescent="0.25">
      <c r="A99" s="409" t="s">
        <v>256</v>
      </c>
      <c r="B99" s="406" t="s">
        <v>183</v>
      </c>
      <c r="C99" s="407">
        <v>1</v>
      </c>
      <c r="D99" s="407">
        <v>12193</v>
      </c>
      <c r="E99" s="407">
        <v>8</v>
      </c>
      <c r="F99" s="407">
        <v>26632</v>
      </c>
      <c r="G99" s="407">
        <v>4</v>
      </c>
      <c r="H99" s="407">
        <v>6728</v>
      </c>
      <c r="I99" s="410" t="s">
        <v>1058</v>
      </c>
    </row>
    <row r="100" spans="1:9" x14ac:dyDescent="0.25">
      <c r="A100" s="405" t="s">
        <v>257</v>
      </c>
      <c r="B100" s="406" t="s">
        <v>183</v>
      </c>
      <c r="C100" s="407">
        <v>81</v>
      </c>
      <c r="D100" s="407">
        <v>153514</v>
      </c>
      <c r="E100" s="407">
        <v>15</v>
      </c>
      <c r="F100" s="407">
        <v>45579</v>
      </c>
      <c r="G100" s="407">
        <v>6</v>
      </c>
      <c r="H100" s="407">
        <v>14182</v>
      </c>
      <c r="I100" s="408" t="s">
        <v>992</v>
      </c>
    </row>
    <row r="101" spans="1:9" x14ac:dyDescent="0.25">
      <c r="A101" s="405" t="s">
        <v>258</v>
      </c>
      <c r="B101" s="406" t="s">
        <v>183</v>
      </c>
      <c r="C101" s="407">
        <v>58</v>
      </c>
      <c r="D101" s="407">
        <v>75599</v>
      </c>
      <c r="E101" s="407">
        <v>49</v>
      </c>
      <c r="F101" s="407">
        <v>85074</v>
      </c>
      <c r="G101" s="407">
        <v>43</v>
      </c>
      <c r="H101" s="407">
        <v>76565</v>
      </c>
      <c r="I101" s="408" t="s">
        <v>1059</v>
      </c>
    </row>
    <row r="102" spans="1:9" ht="30" x14ac:dyDescent="0.25">
      <c r="A102" s="405" t="s">
        <v>259</v>
      </c>
      <c r="B102" s="406" t="s">
        <v>183</v>
      </c>
      <c r="C102" s="407">
        <v>15</v>
      </c>
      <c r="D102" s="407">
        <v>6072</v>
      </c>
      <c r="E102" s="407" t="s">
        <v>188</v>
      </c>
      <c r="F102" s="407">
        <v>1285</v>
      </c>
      <c r="G102" s="407">
        <v>1</v>
      </c>
      <c r="H102" s="407">
        <v>2651</v>
      </c>
      <c r="I102" s="410" t="s">
        <v>1060</v>
      </c>
    </row>
    <row r="103" spans="1:9" x14ac:dyDescent="0.25">
      <c r="A103" s="405" t="s">
        <v>260</v>
      </c>
      <c r="B103" s="406" t="s">
        <v>183</v>
      </c>
      <c r="C103" s="407">
        <v>495</v>
      </c>
      <c r="D103" s="407">
        <v>595204</v>
      </c>
      <c r="E103" s="407">
        <v>648</v>
      </c>
      <c r="F103" s="407">
        <v>626961</v>
      </c>
      <c r="G103" s="407">
        <v>686</v>
      </c>
      <c r="H103" s="407">
        <v>711030</v>
      </c>
      <c r="I103" s="408" t="s">
        <v>1061</v>
      </c>
    </row>
    <row r="104" spans="1:9" x14ac:dyDescent="0.25">
      <c r="A104" s="405" t="s">
        <v>261</v>
      </c>
      <c r="B104" s="406" t="s">
        <v>183</v>
      </c>
      <c r="C104" s="407">
        <v>24</v>
      </c>
      <c r="D104" s="407">
        <v>17801</v>
      </c>
      <c r="E104" s="407">
        <v>45</v>
      </c>
      <c r="F104" s="407">
        <v>2199</v>
      </c>
      <c r="G104" s="407">
        <v>22</v>
      </c>
      <c r="H104" s="407">
        <v>1005</v>
      </c>
      <c r="I104" s="408" t="s">
        <v>1062</v>
      </c>
    </row>
    <row r="105" spans="1:9" ht="30" x14ac:dyDescent="0.25">
      <c r="A105" s="409" t="s">
        <v>262</v>
      </c>
      <c r="B105" s="406" t="s">
        <v>183</v>
      </c>
      <c r="C105" s="407">
        <v>24</v>
      </c>
      <c r="D105" s="407">
        <v>24238</v>
      </c>
      <c r="E105" s="407" t="s">
        <v>681</v>
      </c>
      <c r="F105" s="407" t="s">
        <v>681</v>
      </c>
      <c r="G105" s="407">
        <v>2</v>
      </c>
      <c r="H105" s="407">
        <v>7277</v>
      </c>
      <c r="I105" s="410" t="s">
        <v>1000</v>
      </c>
    </row>
    <row r="106" spans="1:9" x14ac:dyDescent="0.25">
      <c r="A106" s="405" t="s">
        <v>263</v>
      </c>
      <c r="B106" s="406" t="s">
        <v>183</v>
      </c>
      <c r="C106" s="407">
        <v>138168</v>
      </c>
      <c r="D106" s="407">
        <v>4901801</v>
      </c>
      <c r="E106" s="407">
        <v>126951</v>
      </c>
      <c r="F106" s="407">
        <v>3798603</v>
      </c>
      <c r="G106" s="407">
        <v>37072</v>
      </c>
      <c r="H106" s="407">
        <v>1521058</v>
      </c>
      <c r="I106" s="408" t="s">
        <v>1063</v>
      </c>
    </row>
    <row r="107" spans="1:9" x14ac:dyDescent="0.25">
      <c r="A107" s="405" t="s">
        <v>264</v>
      </c>
      <c r="B107" s="406" t="s">
        <v>183</v>
      </c>
      <c r="C107" s="407">
        <v>41</v>
      </c>
      <c r="D107" s="407">
        <v>1452</v>
      </c>
      <c r="E107" s="407">
        <v>125</v>
      </c>
      <c r="F107" s="407">
        <v>11510</v>
      </c>
      <c r="G107" s="407" t="s">
        <v>681</v>
      </c>
      <c r="H107" s="407" t="s">
        <v>681</v>
      </c>
      <c r="I107" s="408" t="s">
        <v>999</v>
      </c>
    </row>
    <row r="108" spans="1:9" x14ac:dyDescent="0.25">
      <c r="A108" s="405" t="s">
        <v>265</v>
      </c>
      <c r="B108" s="406" t="s">
        <v>183</v>
      </c>
      <c r="C108" s="407">
        <v>4034</v>
      </c>
      <c r="D108" s="407">
        <v>92570</v>
      </c>
      <c r="E108" s="407">
        <v>3633</v>
      </c>
      <c r="F108" s="407">
        <v>75045</v>
      </c>
      <c r="G108" s="407">
        <v>3360</v>
      </c>
      <c r="H108" s="407">
        <v>78711</v>
      </c>
      <c r="I108" s="408" t="s">
        <v>1001</v>
      </c>
    </row>
    <row r="109" spans="1:9" x14ac:dyDescent="0.25">
      <c r="A109" s="405" t="s">
        <v>266</v>
      </c>
      <c r="B109" s="406" t="s">
        <v>183</v>
      </c>
      <c r="C109" s="407">
        <v>1761</v>
      </c>
      <c r="D109" s="407">
        <v>24363</v>
      </c>
      <c r="E109" s="407">
        <v>1760</v>
      </c>
      <c r="F109" s="407">
        <v>23549</v>
      </c>
      <c r="G109" s="407">
        <v>1621</v>
      </c>
      <c r="H109" s="407">
        <v>21898</v>
      </c>
      <c r="I109" s="408" t="s">
        <v>1002</v>
      </c>
    </row>
    <row r="110" spans="1:9" x14ac:dyDescent="0.25">
      <c r="A110" s="405" t="s">
        <v>267</v>
      </c>
      <c r="B110" s="406" t="s">
        <v>183</v>
      </c>
      <c r="C110" s="407" t="s">
        <v>188</v>
      </c>
      <c r="D110" s="407">
        <v>62</v>
      </c>
      <c r="E110" s="407" t="s">
        <v>681</v>
      </c>
      <c r="F110" s="407" t="s">
        <v>681</v>
      </c>
      <c r="G110" s="407">
        <v>23</v>
      </c>
      <c r="H110" s="407">
        <v>2958</v>
      </c>
      <c r="I110" s="408" t="s">
        <v>1064</v>
      </c>
    </row>
    <row r="111" spans="1:9" x14ac:dyDescent="0.25">
      <c r="A111" s="405" t="s">
        <v>268</v>
      </c>
      <c r="B111" s="406" t="s">
        <v>183</v>
      </c>
      <c r="C111" s="407">
        <v>1901</v>
      </c>
      <c r="D111" s="407">
        <v>56730</v>
      </c>
      <c r="E111" s="407">
        <v>1385</v>
      </c>
      <c r="F111" s="407">
        <v>37451</v>
      </c>
      <c r="G111" s="407">
        <v>1337</v>
      </c>
      <c r="H111" s="407">
        <v>39176</v>
      </c>
      <c r="I111" s="408" t="s">
        <v>1065</v>
      </c>
    </row>
    <row r="112" spans="1:9" x14ac:dyDescent="0.25">
      <c r="A112" s="405" t="s">
        <v>269</v>
      </c>
      <c r="B112" s="406" t="s">
        <v>183</v>
      </c>
      <c r="C112" s="407">
        <v>372</v>
      </c>
      <c r="D112" s="407">
        <v>11415</v>
      </c>
      <c r="E112" s="407">
        <v>488</v>
      </c>
      <c r="F112" s="407">
        <v>14045</v>
      </c>
      <c r="G112" s="407">
        <v>379</v>
      </c>
      <c r="H112" s="407">
        <v>14679</v>
      </c>
      <c r="I112" s="408" t="s">
        <v>1003</v>
      </c>
    </row>
    <row r="113" spans="1:9" ht="30" x14ac:dyDescent="0.25">
      <c r="A113" s="409" t="s">
        <v>270</v>
      </c>
      <c r="B113" s="406"/>
      <c r="C113" s="407" t="s">
        <v>680</v>
      </c>
      <c r="D113" s="407">
        <v>12993424</v>
      </c>
      <c r="E113" s="407" t="s">
        <v>680</v>
      </c>
      <c r="F113" s="407">
        <v>12590259</v>
      </c>
      <c r="G113" s="407" t="s">
        <v>680</v>
      </c>
      <c r="H113" s="407">
        <v>11080271</v>
      </c>
      <c r="I113" s="410" t="s">
        <v>1006</v>
      </c>
    </row>
    <row r="114" spans="1:9" ht="30" x14ac:dyDescent="0.25">
      <c r="A114" s="409" t="s">
        <v>477</v>
      </c>
      <c r="B114" s="406" t="s">
        <v>183</v>
      </c>
      <c r="C114" s="407">
        <v>1278</v>
      </c>
      <c r="D114" s="407">
        <v>1772426</v>
      </c>
      <c r="E114" s="407">
        <v>1318</v>
      </c>
      <c r="F114" s="407">
        <v>1169574</v>
      </c>
      <c r="G114" s="407">
        <v>1052</v>
      </c>
      <c r="H114" s="407">
        <v>1114955</v>
      </c>
      <c r="I114" s="410" t="s">
        <v>1007</v>
      </c>
    </row>
    <row r="115" spans="1:9" ht="30" x14ac:dyDescent="0.25">
      <c r="A115" s="409" t="s">
        <v>476</v>
      </c>
      <c r="B115" s="406" t="s">
        <v>213</v>
      </c>
      <c r="C115" s="407">
        <v>1869867</v>
      </c>
      <c r="D115" s="407">
        <v>11220998</v>
      </c>
      <c r="E115" s="407">
        <v>3672035</v>
      </c>
      <c r="F115" s="407">
        <v>11420685</v>
      </c>
      <c r="G115" s="407">
        <v>2480729</v>
      </c>
      <c r="H115" s="407">
        <v>9965316</v>
      </c>
      <c r="I115" s="410" t="s">
        <v>1008</v>
      </c>
    </row>
    <row r="116" spans="1:9" ht="16.5" customHeight="1" x14ac:dyDescent="0.25">
      <c r="A116" s="409" t="s">
        <v>271</v>
      </c>
      <c r="B116" s="406" t="s">
        <v>272</v>
      </c>
      <c r="C116" s="407">
        <v>10000</v>
      </c>
      <c r="D116" s="407">
        <v>24</v>
      </c>
      <c r="E116" s="407">
        <v>144051</v>
      </c>
      <c r="F116" s="407">
        <v>3166</v>
      </c>
      <c r="G116" s="407">
        <v>5743</v>
      </c>
      <c r="H116" s="407">
        <v>71</v>
      </c>
      <c r="I116" s="410" t="s">
        <v>1009</v>
      </c>
    </row>
    <row r="117" spans="1:9" x14ac:dyDescent="0.25">
      <c r="A117" s="405" t="s">
        <v>273</v>
      </c>
      <c r="B117" s="406" t="s">
        <v>183</v>
      </c>
      <c r="C117" s="407">
        <v>410497</v>
      </c>
      <c r="D117" s="407">
        <v>2938736</v>
      </c>
      <c r="E117" s="407">
        <v>388192</v>
      </c>
      <c r="F117" s="407">
        <v>3025919</v>
      </c>
      <c r="G117" s="407">
        <v>488800</v>
      </c>
      <c r="H117" s="407">
        <v>3579270</v>
      </c>
      <c r="I117" s="408" t="s">
        <v>1010</v>
      </c>
    </row>
    <row r="118" spans="1:9" x14ac:dyDescent="0.25">
      <c r="A118" s="405" t="s">
        <v>274</v>
      </c>
      <c r="B118" s="406" t="s">
        <v>183</v>
      </c>
      <c r="C118" s="407">
        <v>337231</v>
      </c>
      <c r="D118" s="407">
        <v>2090204</v>
      </c>
      <c r="E118" s="407">
        <v>301226</v>
      </c>
      <c r="F118" s="407">
        <v>2023651</v>
      </c>
      <c r="G118" s="407">
        <v>387880</v>
      </c>
      <c r="H118" s="407">
        <v>2410657</v>
      </c>
      <c r="I118" s="408" t="s">
        <v>1011</v>
      </c>
    </row>
    <row r="119" spans="1:9" x14ac:dyDescent="0.25">
      <c r="A119" s="405" t="s">
        <v>275</v>
      </c>
      <c r="B119" s="406" t="s">
        <v>183</v>
      </c>
      <c r="C119" s="407">
        <v>73266</v>
      </c>
      <c r="D119" s="407">
        <v>848532</v>
      </c>
      <c r="E119" s="407">
        <v>86966</v>
      </c>
      <c r="F119" s="407">
        <v>1002268</v>
      </c>
      <c r="G119" s="407">
        <v>100920</v>
      </c>
      <c r="H119" s="407">
        <v>1168613</v>
      </c>
      <c r="I119" s="408" t="s">
        <v>1012</v>
      </c>
    </row>
    <row r="120" spans="1:9" x14ac:dyDescent="0.25">
      <c r="A120" s="405" t="s">
        <v>276</v>
      </c>
      <c r="B120" s="406" t="s">
        <v>183</v>
      </c>
      <c r="C120" s="407">
        <v>437</v>
      </c>
      <c r="D120" s="407">
        <v>2916</v>
      </c>
      <c r="E120" s="407">
        <v>14242</v>
      </c>
      <c r="F120" s="407">
        <v>69097</v>
      </c>
      <c r="G120" s="407">
        <v>5915</v>
      </c>
      <c r="H120" s="407">
        <v>8615</v>
      </c>
      <c r="I120" s="408" t="s">
        <v>846</v>
      </c>
    </row>
    <row r="121" spans="1:9" x14ac:dyDescent="0.25">
      <c r="A121" s="405" t="s">
        <v>277</v>
      </c>
      <c r="B121" s="406" t="s">
        <v>183</v>
      </c>
      <c r="C121" s="407">
        <v>4776491</v>
      </c>
      <c r="D121" s="407">
        <v>6390687</v>
      </c>
      <c r="E121" s="407">
        <v>5926639</v>
      </c>
      <c r="F121" s="407">
        <v>6701176</v>
      </c>
      <c r="G121" s="407">
        <v>7897937</v>
      </c>
      <c r="H121" s="407">
        <v>7450785</v>
      </c>
      <c r="I121" s="408" t="s">
        <v>1013</v>
      </c>
    </row>
    <row r="122" spans="1:9" x14ac:dyDescent="0.25">
      <c r="A122" s="405" t="s">
        <v>278</v>
      </c>
      <c r="B122" s="406" t="s">
        <v>183</v>
      </c>
      <c r="C122" s="407">
        <v>10751</v>
      </c>
      <c r="D122" s="407">
        <v>342836</v>
      </c>
      <c r="E122" s="407">
        <v>14476</v>
      </c>
      <c r="F122" s="407">
        <v>491906</v>
      </c>
      <c r="G122" s="407">
        <v>17284</v>
      </c>
      <c r="H122" s="407">
        <v>369425</v>
      </c>
      <c r="I122" s="408" t="s">
        <v>1014</v>
      </c>
    </row>
    <row r="123" spans="1:9" x14ac:dyDescent="0.25">
      <c r="A123" s="405" t="s">
        <v>279</v>
      </c>
      <c r="B123" s="406" t="s">
        <v>183</v>
      </c>
      <c r="C123" s="407">
        <v>627008</v>
      </c>
      <c r="D123" s="407">
        <v>8523123</v>
      </c>
      <c r="E123" s="407">
        <v>744657</v>
      </c>
      <c r="F123" s="407">
        <v>10161784</v>
      </c>
      <c r="G123" s="407">
        <v>710400</v>
      </c>
      <c r="H123" s="407">
        <v>9071313</v>
      </c>
      <c r="I123" s="408" t="s">
        <v>1015</v>
      </c>
    </row>
    <row r="124" spans="1:9" x14ac:dyDescent="0.25">
      <c r="A124" s="405" t="s">
        <v>280</v>
      </c>
      <c r="B124" s="406" t="s">
        <v>183</v>
      </c>
      <c r="C124" s="407">
        <v>1216</v>
      </c>
      <c r="D124" s="407">
        <v>9802</v>
      </c>
      <c r="E124" s="407">
        <v>709</v>
      </c>
      <c r="F124" s="407">
        <v>6725</v>
      </c>
      <c r="G124" s="407">
        <v>1096</v>
      </c>
      <c r="H124" s="407">
        <v>8669</v>
      </c>
      <c r="I124" s="408" t="s">
        <v>903</v>
      </c>
    </row>
    <row r="125" spans="1:9" x14ac:dyDescent="0.25">
      <c r="A125" s="405" t="s">
        <v>117</v>
      </c>
      <c r="B125" s="406" t="s">
        <v>183</v>
      </c>
      <c r="C125" s="407">
        <v>17304</v>
      </c>
      <c r="D125" s="407">
        <v>141262</v>
      </c>
      <c r="E125" s="407">
        <v>15078</v>
      </c>
      <c r="F125" s="407">
        <v>110847</v>
      </c>
      <c r="G125" s="407">
        <v>14064</v>
      </c>
      <c r="H125" s="407">
        <v>114678</v>
      </c>
      <c r="I125" s="408" t="s">
        <v>851</v>
      </c>
    </row>
    <row r="126" spans="1:9" x14ac:dyDescent="0.25">
      <c r="A126" s="405" t="s">
        <v>281</v>
      </c>
      <c r="B126" s="406" t="s">
        <v>183</v>
      </c>
      <c r="C126" s="407">
        <v>100447</v>
      </c>
      <c r="D126" s="407">
        <v>1867164</v>
      </c>
      <c r="E126" s="407">
        <v>97591</v>
      </c>
      <c r="F126" s="407">
        <v>1927313</v>
      </c>
      <c r="G126" s="407">
        <v>122097</v>
      </c>
      <c r="H126" s="407">
        <v>2343209</v>
      </c>
      <c r="I126" s="408" t="s">
        <v>1066</v>
      </c>
    </row>
    <row r="127" spans="1:9" x14ac:dyDescent="0.25">
      <c r="A127" s="405" t="s">
        <v>282</v>
      </c>
      <c r="B127" s="406" t="s">
        <v>183</v>
      </c>
      <c r="C127" s="407">
        <v>23922</v>
      </c>
      <c r="D127" s="407">
        <v>659827</v>
      </c>
      <c r="E127" s="407">
        <v>20461</v>
      </c>
      <c r="F127" s="407">
        <v>703193</v>
      </c>
      <c r="G127" s="407">
        <v>19161</v>
      </c>
      <c r="H127" s="407">
        <v>919805</v>
      </c>
      <c r="I127" s="408" t="s">
        <v>1067</v>
      </c>
    </row>
    <row r="128" spans="1:9" x14ac:dyDescent="0.25">
      <c r="A128" s="405" t="s">
        <v>283</v>
      </c>
      <c r="B128" s="406" t="s">
        <v>183</v>
      </c>
      <c r="C128" s="407">
        <v>76525</v>
      </c>
      <c r="D128" s="407">
        <v>1207337</v>
      </c>
      <c r="E128" s="407">
        <v>77130</v>
      </c>
      <c r="F128" s="407">
        <v>1224120</v>
      </c>
      <c r="G128" s="407">
        <v>102936</v>
      </c>
      <c r="H128" s="407">
        <v>1423404</v>
      </c>
      <c r="I128" s="408" t="s">
        <v>1068</v>
      </c>
    </row>
    <row r="129" spans="1:9" ht="30" x14ac:dyDescent="0.25">
      <c r="A129" s="405" t="s">
        <v>284</v>
      </c>
      <c r="B129" s="406" t="s">
        <v>183</v>
      </c>
      <c r="C129" s="407">
        <v>158405</v>
      </c>
      <c r="D129" s="407">
        <v>2156562</v>
      </c>
      <c r="E129" s="407">
        <v>187287</v>
      </c>
      <c r="F129" s="407">
        <v>2709689</v>
      </c>
      <c r="G129" s="407">
        <v>251546</v>
      </c>
      <c r="H129" s="407">
        <v>3456143</v>
      </c>
      <c r="I129" s="410" t="s">
        <v>1069</v>
      </c>
    </row>
    <row r="130" spans="1:9" x14ac:dyDescent="0.25">
      <c r="A130" s="405" t="s">
        <v>285</v>
      </c>
      <c r="B130" s="406" t="s">
        <v>183</v>
      </c>
      <c r="C130" s="407">
        <v>1056</v>
      </c>
      <c r="D130" s="407">
        <v>19327</v>
      </c>
      <c r="E130" s="407">
        <v>2621</v>
      </c>
      <c r="F130" s="407">
        <v>33768</v>
      </c>
      <c r="G130" s="407">
        <v>11061</v>
      </c>
      <c r="H130" s="407">
        <v>83953</v>
      </c>
      <c r="I130" s="408" t="s">
        <v>1070</v>
      </c>
    </row>
    <row r="131" spans="1:9" x14ac:dyDescent="0.25">
      <c r="A131" s="405" t="s">
        <v>286</v>
      </c>
      <c r="B131" s="406" t="s">
        <v>183</v>
      </c>
      <c r="C131" s="407">
        <v>7926</v>
      </c>
      <c r="D131" s="407">
        <v>96594</v>
      </c>
      <c r="E131" s="407">
        <v>12736</v>
      </c>
      <c r="F131" s="407">
        <v>222368</v>
      </c>
      <c r="G131" s="407">
        <v>38986</v>
      </c>
      <c r="H131" s="407">
        <v>573101</v>
      </c>
      <c r="I131" s="408" t="s">
        <v>1071</v>
      </c>
    </row>
    <row r="132" spans="1:9" x14ac:dyDescent="0.25">
      <c r="A132" s="405" t="s">
        <v>287</v>
      </c>
      <c r="B132" s="406" t="s">
        <v>183</v>
      </c>
      <c r="C132" s="407">
        <v>149423</v>
      </c>
      <c r="D132" s="407">
        <v>2040641</v>
      </c>
      <c r="E132" s="407">
        <v>171930</v>
      </c>
      <c r="F132" s="407">
        <v>2453553</v>
      </c>
      <c r="G132" s="407">
        <v>201499</v>
      </c>
      <c r="H132" s="407">
        <v>2799089</v>
      </c>
      <c r="I132" s="408" t="s">
        <v>1072</v>
      </c>
    </row>
    <row r="133" spans="1:9" ht="30.75" customHeight="1" x14ac:dyDescent="0.25">
      <c r="A133" s="409" t="s">
        <v>288</v>
      </c>
      <c r="B133" s="406" t="s">
        <v>183</v>
      </c>
      <c r="C133" s="407">
        <v>397399</v>
      </c>
      <c r="D133" s="407">
        <v>3714082</v>
      </c>
      <c r="E133" s="407">
        <v>628164</v>
      </c>
      <c r="F133" s="407">
        <v>5157081</v>
      </c>
      <c r="G133" s="407">
        <v>616472</v>
      </c>
      <c r="H133" s="407">
        <v>3469350</v>
      </c>
      <c r="I133" s="410" t="s">
        <v>1020</v>
      </c>
    </row>
    <row r="134" spans="1:9" x14ac:dyDescent="0.25">
      <c r="A134" s="405" t="s">
        <v>289</v>
      </c>
      <c r="B134" s="406" t="s">
        <v>183</v>
      </c>
      <c r="C134" s="407" t="s">
        <v>681</v>
      </c>
      <c r="D134" s="407" t="s">
        <v>681</v>
      </c>
      <c r="E134" s="407" t="s">
        <v>188</v>
      </c>
      <c r="F134" s="407">
        <v>14</v>
      </c>
      <c r="G134" s="407" t="s">
        <v>681</v>
      </c>
      <c r="H134" s="407" t="s">
        <v>681</v>
      </c>
      <c r="I134" s="408" t="s">
        <v>999</v>
      </c>
    </row>
    <row r="135" spans="1:9" x14ac:dyDescent="0.25">
      <c r="A135" s="405" t="s">
        <v>290</v>
      </c>
      <c r="B135" s="406" t="s">
        <v>183</v>
      </c>
      <c r="C135" s="407">
        <v>779598</v>
      </c>
      <c r="D135" s="407">
        <v>7179648</v>
      </c>
      <c r="E135" s="407">
        <v>790489</v>
      </c>
      <c r="F135" s="407">
        <v>6644935</v>
      </c>
      <c r="G135" s="407">
        <v>532204</v>
      </c>
      <c r="H135" s="407">
        <v>5716719</v>
      </c>
      <c r="I135" s="410" t="s">
        <v>1021</v>
      </c>
    </row>
    <row r="136" spans="1:9" x14ac:dyDescent="0.25">
      <c r="A136" s="405" t="s">
        <v>291</v>
      </c>
      <c r="B136" s="406" t="s">
        <v>183</v>
      </c>
      <c r="C136" s="407">
        <v>775192</v>
      </c>
      <c r="D136" s="407">
        <v>6956324</v>
      </c>
      <c r="E136" s="407">
        <v>783656</v>
      </c>
      <c r="F136" s="407">
        <v>6302008</v>
      </c>
      <c r="G136" s="407">
        <v>529822</v>
      </c>
      <c r="H136" s="407">
        <v>5586178</v>
      </c>
      <c r="I136" s="408" t="s">
        <v>1075</v>
      </c>
    </row>
    <row r="137" spans="1:9" x14ac:dyDescent="0.25">
      <c r="A137" s="405" t="s">
        <v>292</v>
      </c>
      <c r="B137" s="406" t="s">
        <v>183</v>
      </c>
      <c r="C137" s="407">
        <v>4332</v>
      </c>
      <c r="D137" s="407">
        <v>217945</v>
      </c>
      <c r="E137" s="407">
        <v>6722</v>
      </c>
      <c r="F137" s="407">
        <v>336087</v>
      </c>
      <c r="G137" s="407">
        <v>2048</v>
      </c>
      <c r="H137" s="407">
        <v>108327</v>
      </c>
      <c r="I137" s="408" t="s">
        <v>1073</v>
      </c>
    </row>
    <row r="138" spans="1:9" x14ac:dyDescent="0.25">
      <c r="A138" s="405" t="s">
        <v>293</v>
      </c>
      <c r="B138" s="406" t="s">
        <v>183</v>
      </c>
      <c r="C138" s="407">
        <v>74</v>
      </c>
      <c r="D138" s="407">
        <v>5379</v>
      </c>
      <c r="E138" s="407">
        <v>111</v>
      </c>
      <c r="F138" s="407">
        <v>6840</v>
      </c>
      <c r="G138" s="407">
        <v>334</v>
      </c>
      <c r="H138" s="407">
        <v>22214</v>
      </c>
      <c r="I138" s="408" t="s">
        <v>1074</v>
      </c>
    </row>
    <row r="139" spans="1:9" x14ac:dyDescent="0.25">
      <c r="A139" s="405" t="s">
        <v>294</v>
      </c>
      <c r="B139" s="406" t="s">
        <v>183</v>
      </c>
      <c r="C139" s="407">
        <v>175</v>
      </c>
      <c r="D139" s="407">
        <v>29666</v>
      </c>
      <c r="E139" s="407">
        <v>1</v>
      </c>
      <c r="F139" s="407">
        <v>390</v>
      </c>
      <c r="G139" s="407">
        <v>8</v>
      </c>
      <c r="H139" s="407">
        <v>6064</v>
      </c>
      <c r="I139" s="408" t="s">
        <v>1026</v>
      </c>
    </row>
    <row r="140" spans="1:9" x14ac:dyDescent="0.25">
      <c r="A140" s="405" t="s">
        <v>295</v>
      </c>
      <c r="B140" s="406" t="s">
        <v>183</v>
      </c>
      <c r="C140" s="407" t="s">
        <v>681</v>
      </c>
      <c r="D140" s="407" t="s">
        <v>681</v>
      </c>
      <c r="E140" s="407" t="s">
        <v>681</v>
      </c>
      <c r="F140" s="407" t="s">
        <v>681</v>
      </c>
      <c r="G140" s="407" t="s">
        <v>188</v>
      </c>
      <c r="H140" s="407">
        <v>25</v>
      </c>
      <c r="I140" s="408" t="s">
        <v>1027</v>
      </c>
    </row>
    <row r="141" spans="1:9" x14ac:dyDescent="0.25">
      <c r="A141" s="405" t="s">
        <v>121</v>
      </c>
      <c r="B141" s="406" t="s">
        <v>183</v>
      </c>
      <c r="C141" s="407">
        <v>1044</v>
      </c>
      <c r="D141" s="407">
        <v>9906</v>
      </c>
      <c r="E141" s="407">
        <v>528</v>
      </c>
      <c r="F141" s="407">
        <v>6402</v>
      </c>
      <c r="G141" s="407">
        <v>756</v>
      </c>
      <c r="H141" s="407">
        <v>8312</v>
      </c>
      <c r="I141" s="408" t="s">
        <v>860</v>
      </c>
    </row>
    <row r="142" spans="1:9" x14ac:dyDescent="0.25">
      <c r="A142" s="405" t="s">
        <v>296</v>
      </c>
      <c r="B142" s="406" t="s">
        <v>183</v>
      </c>
      <c r="C142" s="407">
        <v>10</v>
      </c>
      <c r="D142" s="407">
        <v>526</v>
      </c>
      <c r="E142" s="407" t="s">
        <v>188</v>
      </c>
      <c r="F142" s="407">
        <v>241</v>
      </c>
      <c r="G142" s="407" t="s">
        <v>188</v>
      </c>
      <c r="H142" s="407">
        <v>216</v>
      </c>
      <c r="I142" s="408" t="s">
        <v>1028</v>
      </c>
    </row>
    <row r="143" spans="1:9" x14ac:dyDescent="0.25">
      <c r="A143" s="405" t="s">
        <v>122</v>
      </c>
      <c r="B143" s="406" t="s">
        <v>183</v>
      </c>
      <c r="C143" s="407">
        <v>17864</v>
      </c>
      <c r="D143" s="407">
        <v>288087</v>
      </c>
      <c r="E143" s="407">
        <v>16616</v>
      </c>
      <c r="F143" s="407">
        <v>279263</v>
      </c>
      <c r="G143" s="407">
        <v>16700</v>
      </c>
      <c r="H143" s="407">
        <v>293524</v>
      </c>
      <c r="I143" s="408" t="s">
        <v>861</v>
      </c>
    </row>
    <row r="144" spans="1:9" x14ac:dyDescent="0.25">
      <c r="A144" s="405" t="s">
        <v>297</v>
      </c>
      <c r="B144" s="406" t="s">
        <v>183</v>
      </c>
      <c r="C144" s="407">
        <v>41</v>
      </c>
      <c r="D144" s="407">
        <v>744</v>
      </c>
      <c r="E144" s="407">
        <v>558</v>
      </c>
      <c r="F144" s="407">
        <v>11346</v>
      </c>
      <c r="G144" s="407">
        <v>53912</v>
      </c>
      <c r="H144" s="407">
        <v>3990176</v>
      </c>
      <c r="I144" s="408" t="s">
        <v>1029</v>
      </c>
    </row>
    <row r="145" spans="1:9" x14ac:dyDescent="0.25">
      <c r="A145" s="405" t="s">
        <v>298</v>
      </c>
      <c r="B145" s="406" t="s">
        <v>183</v>
      </c>
      <c r="C145" s="407">
        <v>12230</v>
      </c>
      <c r="D145" s="407">
        <v>488129</v>
      </c>
      <c r="E145" s="407">
        <v>4859</v>
      </c>
      <c r="F145" s="407">
        <v>241900</v>
      </c>
      <c r="G145" s="407">
        <v>1693</v>
      </c>
      <c r="H145" s="407">
        <v>95182</v>
      </c>
      <c r="I145" s="408" t="s">
        <v>1030</v>
      </c>
    </row>
    <row r="146" spans="1:9" x14ac:dyDescent="0.25">
      <c r="A146" s="405" t="s">
        <v>299</v>
      </c>
      <c r="B146" s="414" t="s">
        <v>183</v>
      </c>
      <c r="C146" s="407">
        <v>1768058</v>
      </c>
      <c r="D146" s="407">
        <v>1773765</v>
      </c>
      <c r="E146" s="407">
        <v>1362345</v>
      </c>
      <c r="F146" s="407">
        <v>1200053</v>
      </c>
      <c r="G146" s="407">
        <v>757361</v>
      </c>
      <c r="H146" s="407">
        <v>1663194</v>
      </c>
      <c r="I146" s="408" t="s">
        <v>1031</v>
      </c>
    </row>
    <row r="147" spans="1:9" x14ac:dyDescent="0.25">
      <c r="A147" s="415" t="s">
        <v>744</v>
      </c>
      <c r="B147" s="416"/>
      <c r="C147" s="417"/>
      <c r="D147" s="417"/>
      <c r="E147" s="417"/>
      <c r="F147" s="417"/>
      <c r="G147" s="417"/>
      <c r="H147" s="418"/>
      <c r="I147" s="419"/>
    </row>
    <row r="148" spans="1:9" x14ac:dyDescent="0.25">
      <c r="A148" s="420" t="s">
        <v>743</v>
      </c>
      <c r="B148" s="417"/>
      <c r="C148" s="417"/>
      <c r="D148" s="417"/>
      <c r="E148" s="417"/>
      <c r="G148" s="417"/>
    </row>
    <row r="149" spans="1:9" x14ac:dyDescent="0.25">
      <c r="A149" s="419" t="s">
        <v>1091</v>
      </c>
      <c r="B149" s="417"/>
      <c r="C149" s="421" t="s">
        <v>764</v>
      </c>
      <c r="D149" s="422" t="s">
        <v>681</v>
      </c>
      <c r="E149" s="423" t="s">
        <v>1267</v>
      </c>
      <c r="G149" s="419" t="s">
        <v>340</v>
      </c>
      <c r="I149" s="419" t="s">
        <v>745</v>
      </c>
    </row>
  </sheetData>
  <mergeCells count="9">
    <mergeCell ref="G3:I3"/>
    <mergeCell ref="I4:I5"/>
    <mergeCell ref="A1:I1"/>
    <mergeCell ref="A4:A5"/>
    <mergeCell ref="B4:B5"/>
    <mergeCell ref="C4:D4"/>
    <mergeCell ref="E4:F4"/>
    <mergeCell ref="G4:H4"/>
    <mergeCell ref="A2:I2"/>
  </mergeCells>
  <pageMargins left="1.05" right="0.53" top="0.32" bottom="0.35" header="0.31496062992126" footer="0.33"/>
  <pageSetup paperSize="9" scale="77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O28"/>
  <sheetViews>
    <sheetView view="pageBreakPreview" topLeftCell="A13" zoomScale="85" zoomScaleNormal="80" zoomScaleSheetLayoutView="85" workbookViewId="0">
      <selection activeCell="A18" sqref="A18:A21"/>
    </sheetView>
  </sheetViews>
  <sheetFormatPr defaultRowHeight="12.75" x14ac:dyDescent="0.2"/>
  <cols>
    <col min="1" max="1" width="22.140625" style="190" customWidth="1"/>
    <col min="2" max="2" width="17.5703125" style="191" customWidth="1"/>
    <col min="3" max="3" width="8.85546875" style="191" customWidth="1"/>
    <col min="4" max="4" width="7.5703125" style="191" customWidth="1"/>
    <col min="5" max="5" width="7.7109375" style="191" customWidth="1"/>
    <col min="6" max="9" width="7.85546875" style="191" customWidth="1"/>
    <col min="10" max="10" width="8.28515625" style="398" customWidth="1"/>
    <col min="11" max="11" width="7.5703125" style="399" customWidth="1"/>
    <col min="12" max="13" width="8.7109375" style="191" customWidth="1"/>
    <col min="14" max="14" width="21.85546875" style="191" customWidth="1"/>
    <col min="15" max="15" width="11.5703125" style="191" customWidth="1"/>
    <col min="16" max="16384" width="9.140625" style="191"/>
  </cols>
  <sheetData>
    <row r="1" spans="1:15" ht="25.5" customHeight="1" x14ac:dyDescent="0.2">
      <c r="A1" s="536" t="s">
        <v>1169</v>
      </c>
      <c r="B1" s="536"/>
      <c r="C1" s="536"/>
      <c r="D1" s="536"/>
      <c r="E1" s="536"/>
      <c r="F1" s="536"/>
      <c r="G1" s="536"/>
      <c r="H1" s="536"/>
      <c r="I1" s="536"/>
      <c r="J1" s="536"/>
      <c r="K1" s="536"/>
      <c r="L1" s="536"/>
      <c r="M1" s="536"/>
      <c r="N1" s="536"/>
      <c r="O1" s="536"/>
    </row>
    <row r="2" spans="1:15" ht="15.75" x14ac:dyDescent="0.25">
      <c r="A2" s="535" t="s">
        <v>1170</v>
      </c>
      <c r="B2" s="535"/>
      <c r="C2" s="535"/>
      <c r="D2" s="535"/>
      <c r="E2" s="535"/>
      <c r="F2" s="535"/>
      <c r="G2" s="535"/>
      <c r="H2" s="535"/>
      <c r="I2" s="535"/>
      <c r="J2" s="535"/>
      <c r="K2" s="535"/>
      <c r="L2" s="535"/>
      <c r="M2" s="535"/>
      <c r="N2" s="535"/>
      <c r="O2" s="535"/>
    </row>
    <row r="3" spans="1:15" ht="15" x14ac:dyDescent="0.25">
      <c r="A3" s="380"/>
      <c r="B3" s="261"/>
      <c r="C3" s="381"/>
      <c r="D3" s="287"/>
      <c r="E3" s="287"/>
      <c r="F3" s="287"/>
      <c r="G3" s="287"/>
      <c r="H3" s="287"/>
      <c r="I3" s="287"/>
      <c r="J3" s="287"/>
      <c r="K3" s="157"/>
      <c r="L3" s="287"/>
      <c r="M3" s="534" t="s">
        <v>604</v>
      </c>
      <c r="N3" s="534"/>
      <c r="O3" s="534"/>
    </row>
    <row r="4" spans="1:15" s="273" customFormat="1" ht="29.25" customHeight="1" x14ac:dyDescent="0.25">
      <c r="A4" s="543" t="s">
        <v>748</v>
      </c>
      <c r="B4" s="544"/>
      <c r="C4" s="292">
        <v>2008</v>
      </c>
      <c r="D4" s="292">
        <v>2009</v>
      </c>
      <c r="E4" s="292">
        <v>2010</v>
      </c>
      <c r="F4" s="292">
        <v>2011</v>
      </c>
      <c r="G4" s="292">
        <v>2012</v>
      </c>
      <c r="H4" s="292">
        <v>2013</v>
      </c>
      <c r="I4" s="292">
        <v>2014</v>
      </c>
      <c r="J4" s="292">
        <v>2015</v>
      </c>
      <c r="K4" s="292">
        <v>2016</v>
      </c>
      <c r="L4" s="382" t="s">
        <v>341</v>
      </c>
      <c r="M4" s="382" t="s">
        <v>541</v>
      </c>
      <c r="N4" s="541" t="s">
        <v>749</v>
      </c>
      <c r="O4" s="542"/>
    </row>
    <row r="5" spans="1:15" s="226" customFormat="1" ht="23.25" customHeight="1" x14ac:dyDescent="0.25">
      <c r="A5" s="383" t="s">
        <v>386</v>
      </c>
      <c r="B5" s="384"/>
      <c r="C5" s="385"/>
      <c r="D5" s="385"/>
      <c r="E5" s="385"/>
      <c r="F5" s="385"/>
      <c r="G5" s="385"/>
      <c r="H5" s="385"/>
      <c r="I5" s="385"/>
      <c r="J5" s="385"/>
      <c r="K5" s="385"/>
      <c r="L5" s="385"/>
      <c r="M5" s="385"/>
      <c r="N5" s="386" t="s">
        <v>511</v>
      </c>
      <c r="O5" s="387"/>
    </row>
    <row r="6" spans="1:15" s="226" customFormat="1" ht="23.25" customHeight="1" x14ac:dyDescent="0.25">
      <c r="A6" s="532" t="s">
        <v>387</v>
      </c>
      <c r="B6" s="388" t="s">
        <v>48</v>
      </c>
      <c r="C6" s="389">
        <v>4614</v>
      </c>
      <c r="D6" s="389">
        <v>4614</v>
      </c>
      <c r="E6" s="389">
        <v>4614</v>
      </c>
      <c r="F6" s="389">
        <v>4614</v>
      </c>
      <c r="G6" s="389">
        <v>4614</v>
      </c>
      <c r="H6" s="389">
        <v>4614</v>
      </c>
      <c r="I6" s="389">
        <v>4614</v>
      </c>
      <c r="J6" s="389">
        <v>4614</v>
      </c>
      <c r="K6" s="389">
        <v>4614</v>
      </c>
      <c r="L6" s="389">
        <v>4614</v>
      </c>
      <c r="M6" s="390">
        <v>4649</v>
      </c>
      <c r="N6" s="532" t="s">
        <v>512</v>
      </c>
      <c r="O6" s="388" t="s">
        <v>513</v>
      </c>
    </row>
    <row r="7" spans="1:15" s="226" customFormat="1" ht="23.25" customHeight="1" x14ac:dyDescent="0.25">
      <c r="A7" s="532"/>
      <c r="B7" s="315" t="s">
        <v>49</v>
      </c>
      <c r="C7" s="391">
        <v>699</v>
      </c>
      <c r="D7" s="391">
        <v>699</v>
      </c>
      <c r="E7" s="391">
        <v>699</v>
      </c>
      <c r="F7" s="391">
        <v>699</v>
      </c>
      <c r="G7" s="391">
        <v>699</v>
      </c>
      <c r="H7" s="391">
        <v>699</v>
      </c>
      <c r="I7" s="391">
        <v>699</v>
      </c>
      <c r="J7" s="391">
        <v>699</v>
      </c>
      <c r="K7" s="391">
        <v>699</v>
      </c>
      <c r="L7" s="391">
        <v>699</v>
      </c>
      <c r="M7" s="392">
        <v>664</v>
      </c>
      <c r="N7" s="532"/>
      <c r="O7" s="315" t="s">
        <v>514</v>
      </c>
    </row>
    <row r="8" spans="1:15" s="226" customFormat="1" ht="23.25" customHeight="1" x14ac:dyDescent="0.25">
      <c r="A8" s="532"/>
      <c r="B8" s="315" t="s">
        <v>50</v>
      </c>
      <c r="C8" s="391">
        <v>0</v>
      </c>
      <c r="D8" s="391">
        <v>0</v>
      </c>
      <c r="E8" s="391">
        <v>0</v>
      </c>
      <c r="F8" s="391">
        <v>0</v>
      </c>
      <c r="G8" s="391">
        <v>0</v>
      </c>
      <c r="H8" s="391">
        <v>0</v>
      </c>
      <c r="I8" s="391">
        <v>0</v>
      </c>
      <c r="J8" s="391">
        <v>0</v>
      </c>
      <c r="K8" s="391">
        <v>0</v>
      </c>
      <c r="L8" s="391">
        <v>0</v>
      </c>
      <c r="M8" s="392">
        <v>0</v>
      </c>
      <c r="N8" s="532"/>
      <c r="O8" s="315" t="s">
        <v>515</v>
      </c>
    </row>
    <row r="9" spans="1:15" s="226" customFormat="1" ht="23.25" customHeight="1" x14ac:dyDescent="0.25">
      <c r="A9" s="533"/>
      <c r="B9" s="315" t="s">
        <v>51</v>
      </c>
      <c r="C9" s="393">
        <v>5313</v>
      </c>
      <c r="D9" s="393">
        <v>5313</v>
      </c>
      <c r="E9" s="393">
        <v>5313</v>
      </c>
      <c r="F9" s="393">
        <v>5313</v>
      </c>
      <c r="G9" s="393">
        <v>5313</v>
      </c>
      <c r="H9" s="393">
        <v>5313</v>
      </c>
      <c r="I9" s="393">
        <v>5313</v>
      </c>
      <c r="J9" s="393">
        <v>5313</v>
      </c>
      <c r="K9" s="393">
        <v>5313</v>
      </c>
      <c r="L9" s="393">
        <v>5313</v>
      </c>
      <c r="M9" s="394">
        <f>SUM(M6:M8)</f>
        <v>5313</v>
      </c>
      <c r="N9" s="533"/>
      <c r="O9" s="315" t="s">
        <v>516</v>
      </c>
    </row>
    <row r="10" spans="1:15" s="226" customFormat="1" ht="23.25" customHeight="1" x14ac:dyDescent="0.25">
      <c r="A10" s="546" t="s">
        <v>1282</v>
      </c>
      <c r="B10" s="315" t="s">
        <v>48</v>
      </c>
      <c r="C10" s="391">
        <v>12308</v>
      </c>
      <c r="D10" s="391">
        <v>12448</v>
      </c>
      <c r="E10" s="391">
        <v>12573</v>
      </c>
      <c r="F10" s="391">
        <v>12573</v>
      </c>
      <c r="G10" s="391">
        <v>12837</v>
      </c>
      <c r="H10" s="391">
        <v>13269</v>
      </c>
      <c r="I10" s="391">
        <v>13303</v>
      </c>
      <c r="J10" s="391">
        <v>13389</v>
      </c>
      <c r="K10" s="391">
        <v>13389</v>
      </c>
      <c r="L10" s="391">
        <v>13501</v>
      </c>
      <c r="M10" s="392">
        <v>13914</v>
      </c>
      <c r="N10" s="531" t="s">
        <v>597</v>
      </c>
      <c r="O10" s="315" t="s">
        <v>513</v>
      </c>
    </row>
    <row r="11" spans="1:15" s="226" customFormat="1" ht="23.25" customHeight="1" x14ac:dyDescent="0.25">
      <c r="A11" s="532"/>
      <c r="B11" s="315" t="s">
        <v>49</v>
      </c>
      <c r="C11" s="391">
        <v>12136</v>
      </c>
      <c r="D11" s="391">
        <v>12064</v>
      </c>
      <c r="E11" s="391">
        <v>11940</v>
      </c>
      <c r="F11" s="391">
        <v>12001</v>
      </c>
      <c r="G11" s="391">
        <v>11951</v>
      </c>
      <c r="H11" s="391">
        <v>11893</v>
      </c>
      <c r="I11" s="391">
        <v>11867</v>
      </c>
      <c r="J11" s="391">
        <v>12114</v>
      </c>
      <c r="K11" s="391">
        <v>12114</v>
      </c>
      <c r="L11" s="391">
        <v>12133</v>
      </c>
      <c r="M11" s="392">
        <v>11709</v>
      </c>
      <c r="N11" s="532"/>
      <c r="O11" s="315" t="s">
        <v>514</v>
      </c>
    </row>
    <row r="12" spans="1:15" s="226" customFormat="1" ht="23.25" customHeight="1" x14ac:dyDescent="0.25">
      <c r="A12" s="532"/>
      <c r="B12" s="315" t="s">
        <v>50</v>
      </c>
      <c r="C12" s="391">
        <v>1880</v>
      </c>
      <c r="D12" s="391">
        <v>1880</v>
      </c>
      <c r="E12" s="391">
        <v>1880</v>
      </c>
      <c r="F12" s="391">
        <v>1880</v>
      </c>
      <c r="G12" s="391">
        <v>1800</v>
      </c>
      <c r="H12" s="391">
        <v>1879</v>
      </c>
      <c r="I12" s="391">
        <v>1879</v>
      </c>
      <c r="J12" s="391">
        <v>1879</v>
      </c>
      <c r="K12" s="391">
        <v>1879</v>
      </c>
      <c r="L12" s="391">
        <v>1879</v>
      </c>
      <c r="M12" s="392">
        <v>1879</v>
      </c>
      <c r="N12" s="532"/>
      <c r="O12" s="315" t="s">
        <v>515</v>
      </c>
    </row>
    <row r="13" spans="1:15" s="226" customFormat="1" ht="23.25" customHeight="1" x14ac:dyDescent="0.25">
      <c r="A13" s="533"/>
      <c r="B13" s="315" t="s">
        <v>51</v>
      </c>
      <c r="C13" s="393">
        <v>26324</v>
      </c>
      <c r="D13" s="393">
        <v>26393</v>
      </c>
      <c r="E13" s="393">
        <v>26393</v>
      </c>
      <c r="F13" s="393">
        <v>26454</v>
      </c>
      <c r="G13" s="393">
        <v>26669</v>
      </c>
      <c r="H13" s="393">
        <v>27041</v>
      </c>
      <c r="I13" s="393">
        <v>27049</v>
      </c>
      <c r="J13" s="393">
        <v>27382</v>
      </c>
      <c r="K13" s="393">
        <v>27382</v>
      </c>
      <c r="L13" s="393">
        <f>SUM(L10:L12)</f>
        <v>27513</v>
      </c>
      <c r="M13" s="394">
        <f>SUM(M10:M12)</f>
        <v>27502</v>
      </c>
      <c r="N13" s="533"/>
      <c r="O13" s="315" t="s">
        <v>516</v>
      </c>
    </row>
    <row r="14" spans="1:15" s="226" customFormat="1" ht="23.25" customHeight="1" x14ac:dyDescent="0.25">
      <c r="A14" s="546" t="s">
        <v>601</v>
      </c>
      <c r="B14" s="315" t="s">
        <v>48</v>
      </c>
      <c r="C14" s="391">
        <v>482</v>
      </c>
      <c r="D14" s="391">
        <v>482</v>
      </c>
      <c r="E14" s="391">
        <v>482</v>
      </c>
      <c r="F14" s="391">
        <v>482</v>
      </c>
      <c r="G14" s="391">
        <v>482</v>
      </c>
      <c r="H14" s="391">
        <v>482</v>
      </c>
      <c r="I14" s="391">
        <v>482</v>
      </c>
      <c r="J14" s="391">
        <v>482</v>
      </c>
      <c r="K14" s="391">
        <v>482</v>
      </c>
      <c r="L14" s="391">
        <v>519</v>
      </c>
      <c r="M14" s="392">
        <v>519</v>
      </c>
      <c r="N14" s="531" t="s">
        <v>598</v>
      </c>
      <c r="O14" s="315" t="s">
        <v>513</v>
      </c>
    </row>
    <row r="15" spans="1:15" s="226" customFormat="1" ht="23.25" customHeight="1" x14ac:dyDescent="0.25">
      <c r="A15" s="532"/>
      <c r="B15" s="315" t="s">
        <v>49</v>
      </c>
      <c r="C15" s="391">
        <v>1003</v>
      </c>
      <c r="D15" s="391">
        <v>1003</v>
      </c>
      <c r="E15" s="391">
        <v>1003</v>
      </c>
      <c r="F15" s="391">
        <v>1003</v>
      </c>
      <c r="G15" s="391">
        <v>1003</v>
      </c>
      <c r="H15" s="391">
        <v>1003</v>
      </c>
      <c r="I15" s="391">
        <v>1004</v>
      </c>
      <c r="J15" s="391">
        <v>1004</v>
      </c>
      <c r="K15" s="391">
        <v>1004</v>
      </c>
      <c r="L15" s="391">
        <v>995</v>
      </c>
      <c r="M15" s="392">
        <v>995</v>
      </c>
      <c r="N15" s="532"/>
      <c r="O15" s="315" t="s">
        <v>514</v>
      </c>
    </row>
    <row r="16" spans="1:15" s="226" customFormat="1" ht="23.25" customHeight="1" x14ac:dyDescent="0.25">
      <c r="A16" s="532"/>
      <c r="B16" s="315" t="s">
        <v>50</v>
      </c>
      <c r="C16" s="391">
        <v>222</v>
      </c>
      <c r="D16" s="391">
        <v>222</v>
      </c>
      <c r="E16" s="391">
        <v>222</v>
      </c>
      <c r="F16" s="391">
        <v>222</v>
      </c>
      <c r="G16" s="391">
        <v>222</v>
      </c>
      <c r="H16" s="391">
        <v>222</v>
      </c>
      <c r="I16" s="391">
        <v>222</v>
      </c>
      <c r="J16" s="391">
        <v>222</v>
      </c>
      <c r="K16" s="391">
        <v>222</v>
      </c>
      <c r="L16" s="391">
        <v>193</v>
      </c>
      <c r="M16" s="392">
        <v>193</v>
      </c>
      <c r="N16" s="532"/>
      <c r="O16" s="315" t="s">
        <v>515</v>
      </c>
    </row>
    <row r="17" spans="1:15" s="226" customFormat="1" ht="23.25" customHeight="1" x14ac:dyDescent="0.25">
      <c r="A17" s="533"/>
      <c r="B17" s="315" t="s">
        <v>51</v>
      </c>
      <c r="C17" s="393">
        <v>1707</v>
      </c>
      <c r="D17" s="393">
        <v>1707</v>
      </c>
      <c r="E17" s="393">
        <v>1707</v>
      </c>
      <c r="F17" s="393">
        <v>1707</v>
      </c>
      <c r="G17" s="393">
        <v>1707</v>
      </c>
      <c r="H17" s="393">
        <v>1707</v>
      </c>
      <c r="I17" s="393">
        <v>1708</v>
      </c>
      <c r="J17" s="393">
        <v>1708</v>
      </c>
      <c r="K17" s="393">
        <v>1708</v>
      </c>
      <c r="L17" s="393">
        <f>SUM(L14:L16)+1</f>
        <v>1708</v>
      </c>
      <c r="M17" s="394">
        <f>SUM(M14:M16)+1</f>
        <v>1708</v>
      </c>
      <c r="N17" s="533"/>
      <c r="O17" s="315" t="s">
        <v>516</v>
      </c>
    </row>
    <row r="18" spans="1:15" s="226" customFormat="1" ht="23.25" customHeight="1" x14ac:dyDescent="0.25">
      <c r="A18" s="545" t="s">
        <v>602</v>
      </c>
      <c r="B18" s="315" t="s">
        <v>48</v>
      </c>
      <c r="C18" s="391">
        <v>84425</v>
      </c>
      <c r="D18" s="391">
        <v>88175</v>
      </c>
      <c r="E18" s="391">
        <v>92129</v>
      </c>
      <c r="F18" s="391">
        <v>96333</v>
      </c>
      <c r="G18" s="391">
        <v>100211</v>
      </c>
      <c r="H18" s="391">
        <v>104816</v>
      </c>
      <c r="I18" s="391">
        <v>107509</v>
      </c>
      <c r="J18" s="391">
        <v>113129</v>
      </c>
      <c r="K18" s="391">
        <v>119602</v>
      </c>
      <c r="L18" s="391">
        <v>124423</v>
      </c>
      <c r="M18" s="392">
        <v>129705</v>
      </c>
      <c r="N18" s="538" t="s">
        <v>599</v>
      </c>
      <c r="O18" s="315" t="s">
        <v>513</v>
      </c>
    </row>
    <row r="19" spans="1:15" s="226" customFormat="1" ht="23.25" customHeight="1" x14ac:dyDescent="0.25">
      <c r="A19" s="539"/>
      <c r="B19" s="315" t="s">
        <v>49</v>
      </c>
      <c r="C19" s="391">
        <v>110378</v>
      </c>
      <c r="D19" s="391">
        <v>109804</v>
      </c>
      <c r="E19" s="391">
        <v>117012</v>
      </c>
      <c r="F19" s="391">
        <v>123768</v>
      </c>
      <c r="G19" s="391">
        <v>128515</v>
      </c>
      <c r="H19" s="391">
        <v>129037</v>
      </c>
      <c r="I19" s="391">
        <v>128937</v>
      </c>
      <c r="J19" s="391">
        <v>129425</v>
      </c>
      <c r="K19" s="391">
        <v>125335</v>
      </c>
      <c r="L19" s="391">
        <v>125485</v>
      </c>
      <c r="M19" s="392">
        <v>125796</v>
      </c>
      <c r="N19" s="539"/>
      <c r="O19" s="315" t="s">
        <v>514</v>
      </c>
    </row>
    <row r="20" spans="1:15" s="226" customFormat="1" ht="23.25" customHeight="1" x14ac:dyDescent="0.25">
      <c r="A20" s="539"/>
      <c r="B20" s="315" t="s">
        <v>50</v>
      </c>
      <c r="C20" s="391">
        <v>36388</v>
      </c>
      <c r="D20" s="391">
        <v>35819</v>
      </c>
      <c r="E20" s="391">
        <v>34257</v>
      </c>
      <c r="F20" s="391">
        <v>32287</v>
      </c>
      <c r="G20" s="391">
        <v>31082</v>
      </c>
      <c r="H20" s="391">
        <v>30999</v>
      </c>
      <c r="I20" s="391">
        <v>31047</v>
      </c>
      <c r="J20" s="391">
        <v>29638</v>
      </c>
      <c r="K20" s="391">
        <v>29462</v>
      </c>
      <c r="L20" s="391">
        <v>30706</v>
      </c>
      <c r="M20" s="392">
        <v>28995</v>
      </c>
      <c r="N20" s="539"/>
      <c r="O20" s="315" t="s">
        <v>515</v>
      </c>
    </row>
    <row r="21" spans="1:15" s="226" customFormat="1" ht="23.25" customHeight="1" x14ac:dyDescent="0.25">
      <c r="A21" s="540"/>
      <c r="B21" s="315" t="s">
        <v>51</v>
      </c>
      <c r="C21" s="393">
        <v>231191</v>
      </c>
      <c r="D21" s="393">
        <v>233798</v>
      </c>
      <c r="E21" s="393">
        <v>243398</v>
      </c>
      <c r="F21" s="393">
        <v>252388</v>
      </c>
      <c r="G21" s="393">
        <v>259808</v>
      </c>
      <c r="H21" s="393">
        <v>264852</v>
      </c>
      <c r="I21" s="393">
        <v>267494</v>
      </c>
      <c r="J21" s="393">
        <v>272192</v>
      </c>
      <c r="K21" s="393">
        <v>274398</v>
      </c>
      <c r="L21" s="393">
        <v>280615</v>
      </c>
      <c r="M21" s="394">
        <f>SUM(M18:M20)+1</f>
        <v>284497</v>
      </c>
      <c r="N21" s="540"/>
      <c r="O21" s="315" t="s">
        <v>516</v>
      </c>
    </row>
    <row r="22" spans="1:15" s="226" customFormat="1" ht="23.25" customHeight="1" x14ac:dyDescent="0.25">
      <c r="A22" s="545" t="s">
        <v>603</v>
      </c>
      <c r="B22" s="315" t="s">
        <v>48</v>
      </c>
      <c r="C22" s="391">
        <v>101829</v>
      </c>
      <c r="D22" s="391">
        <v>105720</v>
      </c>
      <c r="E22" s="391">
        <v>109798</v>
      </c>
      <c r="F22" s="391">
        <v>114002</v>
      </c>
      <c r="G22" s="391">
        <v>118145</v>
      </c>
      <c r="H22" s="391">
        <v>123182</v>
      </c>
      <c r="I22" s="391">
        <v>125909</v>
      </c>
      <c r="J22" s="391">
        <v>131614</v>
      </c>
      <c r="K22" s="391">
        <v>138087</v>
      </c>
      <c r="L22" s="391">
        <v>143058</v>
      </c>
      <c r="M22" s="392">
        <v>148787</v>
      </c>
      <c r="N22" s="538" t="s">
        <v>600</v>
      </c>
      <c r="O22" s="315" t="s">
        <v>513</v>
      </c>
    </row>
    <row r="23" spans="1:15" s="226" customFormat="1" ht="23.25" customHeight="1" x14ac:dyDescent="0.25">
      <c r="A23" s="539"/>
      <c r="B23" s="315" t="s">
        <v>49</v>
      </c>
      <c r="C23" s="391">
        <v>124216</v>
      </c>
      <c r="D23" s="391">
        <v>123570</v>
      </c>
      <c r="E23" s="391">
        <v>130654</v>
      </c>
      <c r="F23" s="391">
        <v>137471</v>
      </c>
      <c r="G23" s="391">
        <v>142169</v>
      </c>
      <c r="H23" s="391">
        <v>142632</v>
      </c>
      <c r="I23" s="391">
        <v>142506</v>
      </c>
      <c r="J23" s="391">
        <v>143241</v>
      </c>
      <c r="K23" s="391">
        <v>139151</v>
      </c>
      <c r="L23" s="391">
        <v>139311</v>
      </c>
      <c r="M23" s="392">
        <v>139164</v>
      </c>
      <c r="N23" s="539"/>
      <c r="O23" s="315" t="s">
        <v>514</v>
      </c>
    </row>
    <row r="24" spans="1:15" s="226" customFormat="1" ht="23.25" customHeight="1" x14ac:dyDescent="0.25">
      <c r="A24" s="539"/>
      <c r="B24" s="315" t="s">
        <v>50</v>
      </c>
      <c r="C24" s="391">
        <v>38490</v>
      </c>
      <c r="D24" s="391">
        <v>37921</v>
      </c>
      <c r="E24" s="391">
        <v>36359</v>
      </c>
      <c r="F24" s="391">
        <v>34389</v>
      </c>
      <c r="G24" s="391">
        <v>33183</v>
      </c>
      <c r="H24" s="391">
        <v>33100</v>
      </c>
      <c r="I24" s="391">
        <v>33148</v>
      </c>
      <c r="J24" s="391">
        <v>31739</v>
      </c>
      <c r="K24" s="391">
        <v>31563</v>
      </c>
      <c r="L24" s="391">
        <v>32779</v>
      </c>
      <c r="M24" s="392">
        <v>31068</v>
      </c>
      <c r="N24" s="539"/>
      <c r="O24" s="315" t="s">
        <v>515</v>
      </c>
    </row>
    <row r="25" spans="1:15" s="226" customFormat="1" ht="23.25" customHeight="1" x14ac:dyDescent="0.25">
      <c r="A25" s="540"/>
      <c r="B25" s="315" t="s">
        <v>51</v>
      </c>
      <c r="C25" s="393">
        <v>264535</v>
      </c>
      <c r="D25" s="393">
        <v>267211</v>
      </c>
      <c r="E25" s="393">
        <v>276811</v>
      </c>
      <c r="F25" s="393">
        <v>285862</v>
      </c>
      <c r="G25" s="393">
        <v>293497</v>
      </c>
      <c r="H25" s="393">
        <v>298914</v>
      </c>
      <c r="I25" s="393">
        <v>301564</v>
      </c>
      <c r="J25" s="393">
        <v>306596</v>
      </c>
      <c r="K25" s="393">
        <v>308802</v>
      </c>
      <c r="L25" s="393">
        <f>SUM(L22:L24)</f>
        <v>315148</v>
      </c>
      <c r="M25" s="394">
        <f>SUM(M22:M24)+1</f>
        <v>319020</v>
      </c>
      <c r="N25" s="540"/>
      <c r="O25" s="315" t="s">
        <v>516</v>
      </c>
    </row>
    <row r="26" spans="1:15" ht="16.5" customHeight="1" x14ac:dyDescent="0.25">
      <c r="A26" s="188" t="s">
        <v>542</v>
      </c>
      <c r="B26" s="395"/>
      <c r="C26" s="188"/>
      <c r="D26" s="188"/>
      <c r="E26" s="188"/>
      <c r="F26" s="188"/>
      <c r="G26" s="188"/>
      <c r="H26" s="157"/>
      <c r="I26" s="157"/>
      <c r="J26" s="157"/>
      <c r="K26" s="157"/>
      <c r="L26" s="157"/>
      <c r="M26" s="157"/>
      <c r="O26" s="395"/>
    </row>
    <row r="27" spans="1:15" ht="15" x14ac:dyDescent="0.25">
      <c r="A27" s="396" t="s">
        <v>543</v>
      </c>
      <c r="B27" s="395"/>
      <c r="C27" s="188"/>
      <c r="D27" s="188"/>
      <c r="E27" s="188"/>
      <c r="F27" s="188"/>
      <c r="G27" s="188"/>
      <c r="H27" s="157"/>
      <c r="I27" s="157"/>
      <c r="J27" s="157"/>
      <c r="K27" s="157"/>
      <c r="L27" s="157"/>
      <c r="M27" s="157"/>
      <c r="N27" s="397"/>
      <c r="O27" s="395"/>
    </row>
    <row r="28" spans="1:15" ht="47.25" customHeight="1" x14ac:dyDescent="0.2">
      <c r="A28" s="537" t="s">
        <v>388</v>
      </c>
      <c r="B28" s="537"/>
      <c r="C28" s="537"/>
      <c r="D28" s="537"/>
      <c r="E28" s="537"/>
      <c r="F28" s="537"/>
      <c r="G28" s="537"/>
      <c r="H28" s="537"/>
      <c r="I28" s="537"/>
      <c r="J28" s="537"/>
      <c r="K28" s="537"/>
      <c r="L28" s="537"/>
      <c r="M28" s="537"/>
      <c r="N28" s="537"/>
      <c r="O28" s="537"/>
    </row>
  </sheetData>
  <mergeCells count="16">
    <mergeCell ref="N14:N17"/>
    <mergeCell ref="M3:O3"/>
    <mergeCell ref="A2:O2"/>
    <mergeCell ref="A1:O1"/>
    <mergeCell ref="A28:O28"/>
    <mergeCell ref="N18:N21"/>
    <mergeCell ref="N22:N25"/>
    <mergeCell ref="N4:O4"/>
    <mergeCell ref="N6:N9"/>
    <mergeCell ref="N10:N13"/>
    <mergeCell ref="A4:B4"/>
    <mergeCell ref="A22:A25"/>
    <mergeCell ref="A18:A21"/>
    <mergeCell ref="A14:A17"/>
    <mergeCell ref="A10:A13"/>
    <mergeCell ref="A6:A9"/>
  </mergeCells>
  <printOptions horizontalCentered="1"/>
  <pageMargins left="0.27" right="0.35" top="0.37" bottom="0.41" header="0.31496062992126" footer="0.31496062992126"/>
  <pageSetup scale="7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N87"/>
  <sheetViews>
    <sheetView showZeros="0" view="pageBreakPreview" topLeftCell="A49" zoomScale="85" zoomScaleSheetLayoutView="85" workbookViewId="0">
      <selection activeCell="B26" sqref="B26"/>
    </sheetView>
  </sheetViews>
  <sheetFormatPr defaultRowHeight="12.75" x14ac:dyDescent="0.2"/>
  <cols>
    <col min="1" max="1" width="7.85546875" style="379" customWidth="1"/>
    <col min="2" max="2" width="18.5703125" style="317" customWidth="1"/>
    <col min="3" max="3" width="11.85546875" style="317" customWidth="1"/>
    <col min="4" max="12" width="12" style="317" customWidth="1"/>
    <col min="13" max="13" width="17.7109375" style="317" customWidth="1"/>
    <col min="14" max="14" width="11.7109375" style="317" customWidth="1"/>
    <col min="15" max="16384" width="9.140625" style="317"/>
  </cols>
  <sheetData>
    <row r="1" spans="1:14" ht="24.75" customHeight="1" x14ac:dyDescent="0.25">
      <c r="A1" s="547" t="s">
        <v>750</v>
      </c>
      <c r="B1" s="547"/>
      <c r="C1" s="547"/>
      <c r="D1" s="547"/>
      <c r="E1" s="547"/>
      <c r="F1" s="547"/>
      <c r="G1" s="547"/>
      <c r="H1" s="547"/>
      <c r="I1" s="547"/>
      <c r="J1" s="547"/>
      <c r="K1" s="547"/>
      <c r="L1" s="547"/>
      <c r="M1" s="547"/>
      <c r="N1" s="547"/>
    </row>
    <row r="2" spans="1:14" ht="20.25" customHeight="1" x14ac:dyDescent="0.2">
      <c r="A2" s="549" t="s">
        <v>751</v>
      </c>
      <c r="B2" s="549"/>
      <c r="C2" s="549"/>
      <c r="D2" s="549"/>
      <c r="E2" s="549"/>
      <c r="F2" s="549"/>
      <c r="G2" s="549"/>
      <c r="H2" s="549"/>
      <c r="I2" s="549"/>
      <c r="J2" s="549"/>
      <c r="K2" s="549"/>
      <c r="L2" s="549"/>
      <c r="M2" s="549"/>
      <c r="N2" s="549"/>
    </row>
    <row r="3" spans="1:14" ht="20.25" customHeight="1" x14ac:dyDescent="0.25">
      <c r="A3" s="317"/>
      <c r="C3" s="318"/>
      <c r="D3" s="319"/>
      <c r="E3" s="319"/>
      <c r="F3" s="319"/>
      <c r="G3" s="319"/>
      <c r="H3" s="319"/>
      <c r="I3" s="319"/>
      <c r="J3" s="319"/>
      <c r="K3" s="319"/>
      <c r="L3" s="319"/>
      <c r="M3" s="548" t="s">
        <v>604</v>
      </c>
      <c r="N3" s="548"/>
    </row>
    <row r="4" spans="1:14" s="324" customFormat="1" ht="31.5" customHeight="1" x14ac:dyDescent="0.25">
      <c r="A4" s="320" t="s">
        <v>733</v>
      </c>
      <c r="B4" s="321" t="s">
        <v>0</v>
      </c>
      <c r="C4" s="321" t="s">
        <v>315</v>
      </c>
      <c r="D4" s="322" t="s">
        <v>52</v>
      </c>
      <c r="E4" s="322" t="s">
        <v>53</v>
      </c>
      <c r="F4" s="322" t="s">
        <v>54</v>
      </c>
      <c r="G4" s="322" t="s">
        <v>55</v>
      </c>
      <c r="H4" s="322" t="s">
        <v>56</v>
      </c>
      <c r="I4" s="322" t="s">
        <v>57</v>
      </c>
      <c r="J4" s="322" t="s">
        <v>58</v>
      </c>
      <c r="K4" s="322" t="s">
        <v>60</v>
      </c>
      <c r="L4" s="323">
        <v>43104</v>
      </c>
      <c r="M4" s="321" t="s">
        <v>1171</v>
      </c>
      <c r="N4" s="321" t="s">
        <v>1172</v>
      </c>
    </row>
    <row r="5" spans="1:14" s="318" customFormat="1" ht="15" x14ac:dyDescent="0.25">
      <c r="A5" s="325" t="s">
        <v>1275</v>
      </c>
      <c r="B5" s="326"/>
      <c r="C5" s="327"/>
      <c r="D5" s="328"/>
      <c r="E5" s="328"/>
      <c r="F5" s="328"/>
      <c r="G5" s="328"/>
      <c r="H5" s="329"/>
      <c r="I5" s="330"/>
      <c r="J5" s="328"/>
      <c r="K5" s="328"/>
      <c r="L5" s="331"/>
      <c r="M5" s="325" t="s">
        <v>1173</v>
      </c>
      <c r="N5" s="327"/>
    </row>
    <row r="6" spans="1:14" s="318" customFormat="1" ht="15" x14ac:dyDescent="0.25">
      <c r="A6" s="332">
        <v>1</v>
      </c>
      <c r="B6" s="333" t="s">
        <v>12</v>
      </c>
      <c r="C6" s="334" t="s">
        <v>48</v>
      </c>
      <c r="D6" s="335">
        <v>9257</v>
      </c>
      <c r="E6" s="335">
        <v>9297</v>
      </c>
      <c r="F6" s="335">
        <v>9567</v>
      </c>
      <c r="G6" s="335">
        <v>9604</v>
      </c>
      <c r="H6" s="336">
        <v>9729</v>
      </c>
      <c r="I6" s="336">
        <v>0</v>
      </c>
      <c r="J6" s="335">
        <v>0</v>
      </c>
      <c r="K6" s="335">
        <v>0</v>
      </c>
      <c r="L6" s="335">
        <v>0</v>
      </c>
      <c r="M6" s="333" t="s">
        <v>1174</v>
      </c>
      <c r="N6" s="334" t="s">
        <v>1175</v>
      </c>
    </row>
    <row r="7" spans="1:14" s="318" customFormat="1" ht="12.75" customHeight="1" x14ac:dyDescent="0.25">
      <c r="A7" s="332"/>
      <c r="C7" s="334" t="s">
        <v>49</v>
      </c>
      <c r="D7" s="335">
        <v>9730</v>
      </c>
      <c r="E7" s="335">
        <v>9728</v>
      </c>
      <c r="F7" s="335">
        <v>9554</v>
      </c>
      <c r="G7" s="335">
        <v>9554</v>
      </c>
      <c r="H7" s="336">
        <v>9670</v>
      </c>
      <c r="I7" s="336">
        <v>1149</v>
      </c>
      <c r="J7" s="335">
        <v>1149</v>
      </c>
      <c r="K7" s="335">
        <v>1149</v>
      </c>
      <c r="L7" s="335">
        <v>1149</v>
      </c>
      <c r="N7" s="334" t="s">
        <v>1176</v>
      </c>
    </row>
    <row r="8" spans="1:14" s="318" customFormat="1" ht="12.75" customHeight="1" x14ac:dyDescent="0.25">
      <c r="A8" s="337"/>
      <c r="B8" s="337"/>
      <c r="C8" s="334" t="s">
        <v>50</v>
      </c>
      <c r="D8" s="335">
        <v>3029</v>
      </c>
      <c r="E8" s="335">
        <v>3029</v>
      </c>
      <c r="F8" s="335">
        <v>3034</v>
      </c>
      <c r="G8" s="335">
        <v>3049</v>
      </c>
      <c r="H8" s="336">
        <v>3068</v>
      </c>
      <c r="I8" s="336">
        <v>432</v>
      </c>
      <c r="J8" s="335">
        <v>432</v>
      </c>
      <c r="K8" s="335">
        <v>432</v>
      </c>
      <c r="L8" s="335">
        <v>432</v>
      </c>
      <c r="M8" s="337"/>
      <c r="N8" s="334" t="s">
        <v>1177</v>
      </c>
    </row>
    <row r="9" spans="1:14" s="318" customFormat="1" ht="12.75" customHeight="1" x14ac:dyDescent="0.25">
      <c r="A9" s="337"/>
      <c r="B9" s="337"/>
      <c r="C9" s="334" t="s">
        <v>51</v>
      </c>
      <c r="D9" s="338">
        <v>22016</v>
      </c>
      <c r="E9" s="338">
        <v>22054</v>
      </c>
      <c r="F9" s="338">
        <v>22155</v>
      </c>
      <c r="G9" s="338">
        <f>SUM(G6:G8)</f>
        <v>22207</v>
      </c>
      <c r="H9" s="338">
        <v>22468</v>
      </c>
      <c r="I9" s="338">
        <f t="shared" ref="I9:K9" si="0">SUM(I6:I8)</f>
        <v>1581</v>
      </c>
      <c r="J9" s="338">
        <f t="shared" si="0"/>
        <v>1581</v>
      </c>
      <c r="K9" s="338">
        <f t="shared" si="0"/>
        <v>1581</v>
      </c>
      <c r="L9" s="338">
        <f>SUM(L6:L8)</f>
        <v>1581</v>
      </c>
      <c r="M9" s="337"/>
      <c r="N9" s="334" t="s">
        <v>1178</v>
      </c>
    </row>
    <row r="10" spans="1:14" s="318" customFormat="1" ht="12.75" customHeight="1" x14ac:dyDescent="0.25">
      <c r="A10" s="339">
        <v>2</v>
      </c>
      <c r="B10" s="340" t="s">
        <v>14</v>
      </c>
      <c r="C10" s="341" t="s">
        <v>48</v>
      </c>
      <c r="D10" s="342">
        <v>0</v>
      </c>
      <c r="E10" s="342">
        <v>0</v>
      </c>
      <c r="F10" s="342">
        <v>0</v>
      </c>
      <c r="G10" s="342">
        <v>0</v>
      </c>
      <c r="H10" s="343">
        <v>0</v>
      </c>
      <c r="I10" s="343">
        <v>0</v>
      </c>
      <c r="J10" s="342">
        <v>0</v>
      </c>
      <c r="K10" s="342">
        <v>0</v>
      </c>
      <c r="L10" s="342">
        <v>0</v>
      </c>
      <c r="M10" s="340" t="s">
        <v>1179</v>
      </c>
      <c r="N10" s="341" t="s">
        <v>1175</v>
      </c>
    </row>
    <row r="11" spans="1:14" s="318" customFormat="1" ht="12.75" customHeight="1" x14ac:dyDescent="0.25">
      <c r="A11" s="337"/>
      <c r="B11" s="337"/>
      <c r="C11" s="334" t="s">
        <v>49</v>
      </c>
      <c r="D11" s="335">
        <v>3</v>
      </c>
      <c r="E11" s="335">
        <v>3</v>
      </c>
      <c r="F11" s="335">
        <v>3</v>
      </c>
      <c r="G11" s="335">
        <v>3</v>
      </c>
      <c r="H11" s="336">
        <v>4</v>
      </c>
      <c r="I11" s="336">
        <v>4</v>
      </c>
      <c r="J11" s="335">
        <v>14</v>
      </c>
      <c r="K11" s="335">
        <v>14</v>
      </c>
      <c r="L11" s="335">
        <v>14</v>
      </c>
      <c r="M11" s="337"/>
      <c r="N11" s="334" t="s">
        <v>1176</v>
      </c>
    </row>
    <row r="12" spans="1:14" s="318" customFormat="1" ht="12.75" customHeight="1" x14ac:dyDescent="0.25">
      <c r="A12" s="337"/>
      <c r="B12" s="337"/>
      <c r="C12" s="334" t="s">
        <v>50</v>
      </c>
      <c r="D12" s="335">
        <v>0</v>
      </c>
      <c r="E12" s="335">
        <v>0</v>
      </c>
      <c r="F12" s="335">
        <v>0</v>
      </c>
      <c r="G12" s="335">
        <v>0</v>
      </c>
      <c r="H12" s="336">
        <v>0</v>
      </c>
      <c r="I12" s="336">
        <v>0</v>
      </c>
      <c r="J12" s="335">
        <v>0</v>
      </c>
      <c r="K12" s="335">
        <v>0</v>
      </c>
      <c r="L12" s="335">
        <v>0</v>
      </c>
      <c r="M12" s="337"/>
      <c r="N12" s="334" t="s">
        <v>1177</v>
      </c>
    </row>
    <row r="13" spans="1:14" s="318" customFormat="1" ht="12.75" customHeight="1" x14ac:dyDescent="0.25">
      <c r="A13" s="344"/>
      <c r="B13" s="344"/>
      <c r="C13" s="345" t="s">
        <v>51</v>
      </c>
      <c r="D13" s="346">
        <v>3</v>
      </c>
      <c r="E13" s="346">
        <v>3</v>
      </c>
      <c r="F13" s="346">
        <v>3</v>
      </c>
      <c r="G13" s="347">
        <f t="shared" ref="G13:K13" si="1">SUM(G10:G12)</f>
        <v>3</v>
      </c>
      <c r="H13" s="347">
        <f t="shared" si="1"/>
        <v>4</v>
      </c>
      <c r="I13" s="347">
        <f t="shared" si="1"/>
        <v>4</v>
      </c>
      <c r="J13" s="347">
        <f t="shared" si="1"/>
        <v>14</v>
      </c>
      <c r="K13" s="347">
        <f t="shared" si="1"/>
        <v>14</v>
      </c>
      <c r="L13" s="347">
        <f>SUM(L10:L12)</f>
        <v>14</v>
      </c>
      <c r="M13" s="344"/>
      <c r="N13" s="345" t="s">
        <v>1178</v>
      </c>
    </row>
    <row r="14" spans="1:14" s="318" customFormat="1" ht="12.75" customHeight="1" x14ac:dyDescent="0.25">
      <c r="A14" s="337">
        <v>3</v>
      </c>
      <c r="B14" s="325" t="s">
        <v>7</v>
      </c>
      <c r="C14" s="334" t="s">
        <v>48</v>
      </c>
      <c r="D14" s="335">
        <v>39633</v>
      </c>
      <c r="E14" s="335">
        <v>39761</v>
      </c>
      <c r="F14" s="335">
        <v>40163</v>
      </c>
      <c r="G14" s="335">
        <v>41155</v>
      </c>
      <c r="H14" s="336">
        <v>41377</v>
      </c>
      <c r="I14" s="336">
        <v>41463</v>
      </c>
      <c r="J14" s="335">
        <v>42323</v>
      </c>
      <c r="K14" s="348">
        <v>44341</v>
      </c>
      <c r="L14" s="348">
        <v>45563</v>
      </c>
      <c r="M14" s="325" t="s">
        <v>1180</v>
      </c>
      <c r="N14" s="334" t="s">
        <v>1175</v>
      </c>
    </row>
    <row r="15" spans="1:14" s="318" customFormat="1" ht="12.75" customHeight="1" x14ac:dyDescent="0.25">
      <c r="A15" s="337"/>
      <c r="B15" s="337"/>
      <c r="C15" s="334" t="s">
        <v>49</v>
      </c>
      <c r="D15" s="335">
        <v>30992</v>
      </c>
      <c r="E15" s="335">
        <v>32592</v>
      </c>
      <c r="F15" s="335">
        <v>33609</v>
      </c>
      <c r="G15" s="335">
        <v>32986</v>
      </c>
      <c r="H15" s="336">
        <v>32780</v>
      </c>
      <c r="I15" s="336">
        <v>33026</v>
      </c>
      <c r="J15" s="335">
        <v>32301</v>
      </c>
      <c r="K15" s="348">
        <v>31876</v>
      </c>
      <c r="L15" s="348">
        <v>31439</v>
      </c>
      <c r="M15" s="337"/>
      <c r="N15" s="334" t="s">
        <v>1176</v>
      </c>
    </row>
    <row r="16" spans="1:14" s="318" customFormat="1" ht="12.75" customHeight="1" x14ac:dyDescent="0.25">
      <c r="A16" s="337"/>
      <c r="B16" s="337"/>
      <c r="C16" s="334" t="s">
        <v>50</v>
      </c>
      <c r="D16" s="335">
        <v>6338</v>
      </c>
      <c r="E16" s="335">
        <v>6584</v>
      </c>
      <c r="F16" s="335">
        <v>6584</v>
      </c>
      <c r="G16" s="335">
        <v>6559</v>
      </c>
      <c r="H16" s="336">
        <v>6559</v>
      </c>
      <c r="I16" s="336">
        <v>6559</v>
      </c>
      <c r="J16" s="335">
        <v>6548</v>
      </c>
      <c r="K16" s="348">
        <v>6223</v>
      </c>
      <c r="L16" s="348">
        <v>6150</v>
      </c>
      <c r="M16" s="337"/>
      <c r="N16" s="334" t="s">
        <v>1177</v>
      </c>
    </row>
    <row r="17" spans="1:14" s="318" customFormat="1" ht="12.75" customHeight="1" x14ac:dyDescent="0.25">
      <c r="A17" s="337"/>
      <c r="B17" s="337"/>
      <c r="C17" s="334" t="s">
        <v>51</v>
      </c>
      <c r="D17" s="335">
        <v>76964</v>
      </c>
      <c r="E17" s="335">
        <v>78937</v>
      </c>
      <c r="F17" s="335">
        <v>80356</v>
      </c>
      <c r="G17" s="338">
        <v>80701</v>
      </c>
      <c r="H17" s="338">
        <f t="shared" ref="H17:K17" si="2">SUM(H14:H16)</f>
        <v>80716</v>
      </c>
      <c r="I17" s="338">
        <v>81049</v>
      </c>
      <c r="J17" s="338">
        <f t="shared" si="2"/>
        <v>81172</v>
      </c>
      <c r="K17" s="338">
        <f t="shared" si="2"/>
        <v>82440</v>
      </c>
      <c r="L17" s="338">
        <f>SUM(L14:L16)</f>
        <v>83152</v>
      </c>
      <c r="M17" s="337"/>
      <c r="N17" s="334" t="s">
        <v>1178</v>
      </c>
    </row>
    <row r="18" spans="1:14" s="318" customFormat="1" ht="12.75" customHeight="1" x14ac:dyDescent="0.25">
      <c r="A18" s="339">
        <v>4</v>
      </c>
      <c r="B18" s="340" t="s">
        <v>316</v>
      </c>
      <c r="C18" s="341" t="s">
        <v>48</v>
      </c>
      <c r="D18" s="342">
        <v>0</v>
      </c>
      <c r="E18" s="342">
        <v>0</v>
      </c>
      <c r="F18" s="342">
        <v>0</v>
      </c>
      <c r="G18" s="342">
        <v>0</v>
      </c>
      <c r="H18" s="342">
        <v>0</v>
      </c>
      <c r="I18" s="343">
        <v>0</v>
      </c>
      <c r="J18" s="342">
        <v>0</v>
      </c>
      <c r="K18" s="342">
        <v>0</v>
      </c>
      <c r="L18" s="342">
        <v>161</v>
      </c>
      <c r="M18" s="340" t="s">
        <v>1181</v>
      </c>
      <c r="N18" s="341" t="s">
        <v>1175</v>
      </c>
    </row>
    <row r="19" spans="1:14" s="318" customFormat="1" ht="12.75" customHeight="1" x14ac:dyDescent="0.25">
      <c r="A19" s="337"/>
      <c r="B19" s="337"/>
      <c r="C19" s="334" t="s">
        <v>49</v>
      </c>
      <c r="D19" s="335">
        <v>0</v>
      </c>
      <c r="E19" s="335">
        <v>0</v>
      </c>
      <c r="F19" s="335">
        <v>0</v>
      </c>
      <c r="G19" s="335">
        <v>0</v>
      </c>
      <c r="H19" s="336">
        <v>0</v>
      </c>
      <c r="I19" s="335">
        <v>0</v>
      </c>
      <c r="J19" s="335">
        <v>0</v>
      </c>
      <c r="K19" s="348">
        <v>0</v>
      </c>
      <c r="L19" s="348">
        <v>813</v>
      </c>
      <c r="M19" s="337"/>
      <c r="N19" s="334" t="s">
        <v>1176</v>
      </c>
    </row>
    <row r="20" spans="1:14" s="318" customFormat="1" ht="12.75" customHeight="1" x14ac:dyDescent="0.25">
      <c r="A20" s="337"/>
      <c r="B20" s="337"/>
      <c r="C20" s="334" t="s">
        <v>50</v>
      </c>
      <c r="D20" s="335">
        <v>160</v>
      </c>
      <c r="E20" s="335">
        <v>160</v>
      </c>
      <c r="F20" s="335">
        <v>160</v>
      </c>
      <c r="G20" s="335">
        <v>160</v>
      </c>
      <c r="H20" s="335">
        <v>160</v>
      </c>
      <c r="I20" s="336">
        <v>160</v>
      </c>
      <c r="J20" s="335">
        <v>160</v>
      </c>
      <c r="K20" s="348">
        <v>1354</v>
      </c>
      <c r="L20" s="348">
        <v>392</v>
      </c>
      <c r="M20" s="337"/>
      <c r="N20" s="334" t="s">
        <v>1177</v>
      </c>
    </row>
    <row r="21" spans="1:14" s="318" customFormat="1" ht="12.75" customHeight="1" x14ac:dyDescent="0.25">
      <c r="A21" s="344"/>
      <c r="B21" s="344"/>
      <c r="C21" s="345" t="s">
        <v>51</v>
      </c>
      <c r="D21" s="346">
        <v>160</v>
      </c>
      <c r="E21" s="346">
        <v>160</v>
      </c>
      <c r="F21" s="346">
        <v>160</v>
      </c>
      <c r="G21" s="347">
        <f t="shared" ref="G21" si="3">SUM(G18:G20)</f>
        <v>160</v>
      </c>
      <c r="H21" s="347">
        <f t="shared" ref="H21" si="4">SUM(H18:H20)</f>
        <v>160</v>
      </c>
      <c r="I21" s="347">
        <f t="shared" ref="I21" si="5">SUM(I18:I20)</f>
        <v>160</v>
      </c>
      <c r="J21" s="347">
        <f t="shared" ref="J21" si="6">SUM(J18:J20)</f>
        <v>160</v>
      </c>
      <c r="K21" s="347">
        <f t="shared" ref="K21" si="7">SUM(K18:K20)</f>
        <v>1354</v>
      </c>
      <c r="L21" s="347">
        <f>SUM(L18:L20)+1</f>
        <v>1367</v>
      </c>
      <c r="M21" s="344"/>
      <c r="N21" s="345" t="s">
        <v>1178</v>
      </c>
    </row>
    <row r="22" spans="1:14" s="318" customFormat="1" ht="12.75" customHeight="1" x14ac:dyDescent="0.25">
      <c r="A22" s="337">
        <v>5</v>
      </c>
      <c r="B22" s="325" t="s">
        <v>34</v>
      </c>
      <c r="C22" s="334" t="s">
        <v>48</v>
      </c>
      <c r="D22" s="335">
        <v>8505</v>
      </c>
      <c r="E22" s="335">
        <v>8871</v>
      </c>
      <c r="F22" s="335">
        <v>9309</v>
      </c>
      <c r="G22" s="335">
        <v>9818</v>
      </c>
      <c r="H22" s="336">
        <v>10411</v>
      </c>
      <c r="I22" s="336">
        <v>10411</v>
      </c>
      <c r="J22" s="335">
        <v>10918</v>
      </c>
      <c r="K22" s="348">
        <v>11269</v>
      </c>
      <c r="L22" s="348">
        <v>11958</v>
      </c>
      <c r="M22" s="325" t="s">
        <v>1182</v>
      </c>
      <c r="N22" s="334" t="s">
        <v>1175</v>
      </c>
    </row>
    <row r="23" spans="1:14" s="318" customFormat="1" ht="12.75" customHeight="1" x14ac:dyDescent="0.25">
      <c r="A23" s="337"/>
      <c r="B23" s="337"/>
      <c r="C23" s="334" t="s">
        <v>49</v>
      </c>
      <c r="D23" s="335">
        <v>11267</v>
      </c>
      <c r="E23" s="335">
        <v>12192</v>
      </c>
      <c r="F23" s="335">
        <v>12291</v>
      </c>
      <c r="G23" s="335">
        <v>12355</v>
      </c>
      <c r="H23" s="336">
        <v>12382</v>
      </c>
      <c r="I23" s="336">
        <v>12784</v>
      </c>
      <c r="J23" s="335">
        <v>12696</v>
      </c>
      <c r="K23" s="348">
        <v>12760</v>
      </c>
      <c r="L23" s="348">
        <v>12154</v>
      </c>
      <c r="M23" s="337"/>
      <c r="N23" s="334" t="s">
        <v>1176</v>
      </c>
    </row>
    <row r="24" spans="1:14" s="318" customFormat="1" ht="12.75" customHeight="1" x14ac:dyDescent="0.25">
      <c r="A24" s="337"/>
      <c r="B24" s="337"/>
      <c r="C24" s="334" t="s">
        <v>50</v>
      </c>
      <c r="D24" s="335">
        <v>2216</v>
      </c>
      <c r="E24" s="335">
        <v>2063</v>
      </c>
      <c r="F24" s="335">
        <v>2777</v>
      </c>
      <c r="G24" s="335">
        <v>2889</v>
      </c>
      <c r="H24" s="336">
        <v>2879</v>
      </c>
      <c r="I24" s="336">
        <v>3341</v>
      </c>
      <c r="J24" s="335">
        <v>3293</v>
      </c>
      <c r="K24" s="348">
        <v>3645</v>
      </c>
      <c r="L24" s="348">
        <v>3875</v>
      </c>
      <c r="M24" s="337"/>
      <c r="N24" s="334" t="s">
        <v>1177</v>
      </c>
    </row>
    <row r="25" spans="1:14" s="318" customFormat="1" ht="12.75" customHeight="1" x14ac:dyDescent="0.25">
      <c r="A25" s="337"/>
      <c r="B25" s="337"/>
      <c r="C25" s="334" t="s">
        <v>51</v>
      </c>
      <c r="D25" s="335">
        <v>21988</v>
      </c>
      <c r="E25" s="335">
        <v>23126</v>
      </c>
      <c r="F25" s="335">
        <v>24377</v>
      </c>
      <c r="G25" s="338">
        <v>25061</v>
      </c>
      <c r="H25" s="338">
        <v>25673</v>
      </c>
      <c r="I25" s="338">
        <f t="shared" ref="I25" si="8">SUM(I22:I24)</f>
        <v>26536</v>
      </c>
      <c r="J25" s="338">
        <f t="shared" ref="J25" si="9">SUM(J22:J24)</f>
        <v>26907</v>
      </c>
      <c r="K25" s="338">
        <v>27673</v>
      </c>
      <c r="L25" s="338">
        <f>SUM(L22:L24)</f>
        <v>27987</v>
      </c>
      <c r="M25" s="337"/>
      <c r="N25" s="334" t="s">
        <v>1178</v>
      </c>
    </row>
    <row r="26" spans="1:14" s="318" customFormat="1" ht="12.75" customHeight="1" x14ac:dyDescent="0.25">
      <c r="A26" s="339">
        <v>6</v>
      </c>
      <c r="B26" s="340" t="s">
        <v>478</v>
      </c>
      <c r="C26" s="341" t="s">
        <v>48</v>
      </c>
      <c r="D26" s="342">
        <v>12441</v>
      </c>
      <c r="E26" s="342">
        <v>12879</v>
      </c>
      <c r="F26" s="342">
        <v>13988</v>
      </c>
      <c r="G26" s="342">
        <v>14779</v>
      </c>
      <c r="H26" s="343">
        <v>16052</v>
      </c>
      <c r="I26" s="343">
        <v>18237</v>
      </c>
      <c r="J26" s="342">
        <v>19136</v>
      </c>
      <c r="K26" s="349">
        <v>19997</v>
      </c>
      <c r="L26" s="349">
        <v>20428</v>
      </c>
      <c r="M26" s="340" t="s">
        <v>1183</v>
      </c>
      <c r="N26" s="341" t="s">
        <v>1175</v>
      </c>
    </row>
    <row r="27" spans="1:14" s="318" customFormat="1" ht="12.75" customHeight="1" x14ac:dyDescent="0.25">
      <c r="A27" s="337"/>
      <c r="B27" s="337"/>
      <c r="C27" s="334" t="s">
        <v>49</v>
      </c>
      <c r="D27" s="335">
        <v>30230</v>
      </c>
      <c r="E27" s="335">
        <v>32390</v>
      </c>
      <c r="F27" s="335">
        <v>33448</v>
      </c>
      <c r="G27" s="335">
        <v>34107</v>
      </c>
      <c r="H27" s="336">
        <v>33253</v>
      </c>
      <c r="I27" s="336">
        <v>34390</v>
      </c>
      <c r="J27" s="335">
        <v>34614</v>
      </c>
      <c r="K27" s="348">
        <v>34462</v>
      </c>
      <c r="L27" s="348">
        <v>34576</v>
      </c>
      <c r="M27" s="337"/>
      <c r="N27" s="334" t="s">
        <v>1176</v>
      </c>
    </row>
    <row r="28" spans="1:14" s="318" customFormat="1" ht="12.75" customHeight="1" x14ac:dyDescent="0.25">
      <c r="A28" s="337"/>
      <c r="B28" s="337"/>
      <c r="C28" s="334" t="s">
        <v>50</v>
      </c>
      <c r="D28" s="335">
        <v>4011</v>
      </c>
      <c r="E28" s="335">
        <v>4011</v>
      </c>
      <c r="F28" s="335">
        <v>3410</v>
      </c>
      <c r="G28" s="335">
        <v>3283</v>
      </c>
      <c r="H28" s="336">
        <v>3228</v>
      </c>
      <c r="I28" s="336">
        <v>2285</v>
      </c>
      <c r="J28" s="335">
        <v>2287</v>
      </c>
      <c r="K28" s="348">
        <v>2202</v>
      </c>
      <c r="L28" s="348">
        <v>2202</v>
      </c>
      <c r="M28" s="337"/>
      <c r="N28" s="334" t="s">
        <v>1177</v>
      </c>
    </row>
    <row r="29" spans="1:14" s="318" customFormat="1" ht="12.75" customHeight="1" x14ac:dyDescent="0.25">
      <c r="A29" s="344"/>
      <c r="B29" s="344"/>
      <c r="C29" s="345" t="s">
        <v>51</v>
      </c>
      <c r="D29" s="347">
        <v>46682</v>
      </c>
      <c r="E29" s="347">
        <v>49280</v>
      </c>
      <c r="F29" s="347">
        <v>50846</v>
      </c>
      <c r="G29" s="347">
        <f t="shared" ref="G29" si="10">SUM(G26:G28)</f>
        <v>52169</v>
      </c>
      <c r="H29" s="347">
        <f t="shared" ref="H29" si="11">SUM(H26:H28)</f>
        <v>52533</v>
      </c>
      <c r="I29" s="347">
        <f t="shared" ref="I29" si="12">SUM(I26:I28)</f>
        <v>54912</v>
      </c>
      <c r="J29" s="347">
        <v>56036</v>
      </c>
      <c r="K29" s="347">
        <f t="shared" ref="K29" si="13">SUM(K26:K28)</f>
        <v>56661</v>
      </c>
      <c r="L29" s="347">
        <f>SUM(L26:L28)</f>
        <v>57206</v>
      </c>
      <c r="M29" s="344"/>
      <c r="N29" s="345" t="s">
        <v>1178</v>
      </c>
    </row>
    <row r="30" spans="1:14" s="318" customFormat="1" ht="12.75" customHeight="1" x14ac:dyDescent="0.25">
      <c r="A30" s="337">
        <v>7</v>
      </c>
      <c r="B30" s="325" t="s">
        <v>16</v>
      </c>
      <c r="C30" s="334" t="s">
        <v>48</v>
      </c>
      <c r="D30" s="335">
        <v>5360</v>
      </c>
      <c r="E30" s="335">
        <v>5490</v>
      </c>
      <c r="F30" s="335">
        <v>5667</v>
      </c>
      <c r="G30" s="335">
        <v>5667</v>
      </c>
      <c r="H30" s="336">
        <v>5667</v>
      </c>
      <c r="I30" s="336">
        <v>5953</v>
      </c>
      <c r="J30" s="335">
        <v>6208</v>
      </c>
      <c r="K30" s="348">
        <v>7038</v>
      </c>
      <c r="L30" s="348">
        <v>7178</v>
      </c>
      <c r="M30" s="325" t="s">
        <v>1184</v>
      </c>
      <c r="N30" s="334" t="s">
        <v>1175</v>
      </c>
    </row>
    <row r="31" spans="1:14" s="318" customFormat="1" ht="12.75" customHeight="1" x14ac:dyDescent="0.25">
      <c r="A31" s="337"/>
      <c r="B31" s="337"/>
      <c r="C31" s="334" t="s">
        <v>49</v>
      </c>
      <c r="D31" s="335">
        <v>2984</v>
      </c>
      <c r="E31" s="335">
        <v>3094</v>
      </c>
      <c r="F31" s="335">
        <v>3104</v>
      </c>
      <c r="G31" s="335">
        <v>3186</v>
      </c>
      <c r="H31" s="336">
        <v>3186</v>
      </c>
      <c r="I31" s="336">
        <v>3190</v>
      </c>
      <c r="J31" s="335">
        <v>3151</v>
      </c>
      <c r="K31" s="348">
        <v>3158</v>
      </c>
      <c r="L31" s="348">
        <v>3074</v>
      </c>
      <c r="M31" s="337"/>
      <c r="N31" s="334" t="s">
        <v>1176</v>
      </c>
    </row>
    <row r="32" spans="1:14" s="318" customFormat="1" ht="12.75" customHeight="1" x14ac:dyDescent="0.25">
      <c r="A32" s="337"/>
      <c r="B32" s="337"/>
      <c r="C32" s="334" t="s">
        <v>50</v>
      </c>
      <c r="D32" s="335">
        <v>1965</v>
      </c>
      <c r="E32" s="335">
        <v>1950</v>
      </c>
      <c r="F32" s="335">
        <v>2110</v>
      </c>
      <c r="G32" s="335">
        <v>2110</v>
      </c>
      <c r="H32" s="336">
        <v>2110</v>
      </c>
      <c r="I32" s="336">
        <v>2110</v>
      </c>
      <c r="J32" s="335">
        <v>2077</v>
      </c>
      <c r="K32" s="348">
        <v>2063</v>
      </c>
      <c r="L32" s="348">
        <v>2048</v>
      </c>
      <c r="M32" s="337"/>
      <c r="N32" s="334" t="s">
        <v>1177</v>
      </c>
    </row>
    <row r="33" spans="1:14" s="318" customFormat="1" ht="12.75" customHeight="1" x14ac:dyDescent="0.25">
      <c r="A33" s="337"/>
      <c r="B33" s="337"/>
      <c r="C33" s="334" t="s">
        <v>51</v>
      </c>
      <c r="D33" s="338">
        <v>10308</v>
      </c>
      <c r="E33" s="338">
        <v>10534</v>
      </c>
      <c r="F33" s="338">
        <v>10882</v>
      </c>
      <c r="G33" s="338">
        <v>10964</v>
      </c>
      <c r="H33" s="338">
        <v>10964</v>
      </c>
      <c r="I33" s="338">
        <f t="shared" ref="I33" si="14">SUM(I30:I32)</f>
        <v>11253</v>
      </c>
      <c r="J33" s="338">
        <f t="shared" ref="J33" si="15">SUM(J30:J32)</f>
        <v>11436</v>
      </c>
      <c r="K33" s="338">
        <f t="shared" ref="K33" si="16">SUM(K30:K32)</f>
        <v>12259</v>
      </c>
      <c r="L33" s="338">
        <f>SUM(L30:L32)-1</f>
        <v>12299</v>
      </c>
      <c r="M33" s="337"/>
      <c r="N33" s="334" t="s">
        <v>1178</v>
      </c>
    </row>
    <row r="34" spans="1:14" s="318" customFormat="1" ht="12.75" customHeight="1" x14ac:dyDescent="0.25">
      <c r="A34" s="339">
        <v>8</v>
      </c>
      <c r="B34" s="340" t="s">
        <v>18</v>
      </c>
      <c r="C34" s="341" t="s">
        <v>48</v>
      </c>
      <c r="D34" s="342">
        <v>21507</v>
      </c>
      <c r="E34" s="342">
        <v>24492</v>
      </c>
      <c r="F34" s="342">
        <v>25548</v>
      </c>
      <c r="G34" s="342">
        <v>27284</v>
      </c>
      <c r="H34" s="350">
        <v>27791</v>
      </c>
      <c r="I34" s="343">
        <v>30747</v>
      </c>
      <c r="J34" s="342">
        <v>34295</v>
      </c>
      <c r="K34" s="342">
        <v>34810</v>
      </c>
      <c r="L34" s="342">
        <v>37391</v>
      </c>
      <c r="M34" s="340" t="s">
        <v>1185</v>
      </c>
      <c r="N34" s="341" t="s">
        <v>1175</v>
      </c>
    </row>
    <row r="35" spans="1:14" s="318" customFormat="1" ht="12.75" customHeight="1" x14ac:dyDescent="0.25">
      <c r="A35" s="337"/>
      <c r="B35" s="325"/>
      <c r="C35" s="334" t="s">
        <v>49</v>
      </c>
      <c r="D35" s="338">
        <v>32074</v>
      </c>
      <c r="E35" s="338">
        <v>33987</v>
      </c>
      <c r="F35" s="338">
        <v>36466</v>
      </c>
      <c r="G35" s="338">
        <v>37110</v>
      </c>
      <c r="H35" s="351">
        <v>37873</v>
      </c>
      <c r="I35" s="338">
        <v>36545</v>
      </c>
      <c r="J35" s="338">
        <v>33284</v>
      </c>
      <c r="K35" s="338">
        <v>34060</v>
      </c>
      <c r="L35" s="338">
        <v>34165</v>
      </c>
      <c r="M35" s="325"/>
      <c r="N35" s="334" t="s">
        <v>1176</v>
      </c>
    </row>
    <row r="36" spans="1:14" s="318" customFormat="1" ht="12.75" customHeight="1" x14ac:dyDescent="0.25">
      <c r="A36" s="337"/>
      <c r="B36" s="337"/>
      <c r="C36" s="334" t="s">
        <v>50</v>
      </c>
      <c r="D36" s="335">
        <v>12726</v>
      </c>
      <c r="E36" s="335">
        <v>10680</v>
      </c>
      <c r="F36" s="335">
        <v>9434</v>
      </c>
      <c r="G36" s="335">
        <v>9316</v>
      </c>
      <c r="H36" s="352">
        <v>9408</v>
      </c>
      <c r="I36" s="336">
        <v>8507</v>
      </c>
      <c r="J36" s="335">
        <v>8318</v>
      </c>
      <c r="K36" s="335">
        <v>8415</v>
      </c>
      <c r="L36" s="335">
        <v>7739</v>
      </c>
      <c r="M36" s="337"/>
      <c r="N36" s="334" t="s">
        <v>1177</v>
      </c>
    </row>
    <row r="37" spans="1:14" s="318" customFormat="1" ht="12.75" customHeight="1" x14ac:dyDescent="0.25">
      <c r="A37" s="344"/>
      <c r="B37" s="353"/>
      <c r="C37" s="345" t="s">
        <v>51</v>
      </c>
      <c r="D37" s="347">
        <v>66307</v>
      </c>
      <c r="E37" s="347">
        <v>69159</v>
      </c>
      <c r="F37" s="347">
        <v>71447</v>
      </c>
      <c r="G37" s="347">
        <f t="shared" ref="G37" si="17">SUM(G34:G36)</f>
        <v>73710</v>
      </c>
      <c r="H37" s="347">
        <v>75073</v>
      </c>
      <c r="I37" s="347">
        <f t="shared" ref="I37" si="18">SUM(I34:I36)</f>
        <v>75799</v>
      </c>
      <c r="J37" s="347">
        <v>75896</v>
      </c>
      <c r="K37" s="347">
        <f t="shared" ref="K37" si="19">SUM(K34:K36)</f>
        <v>77285</v>
      </c>
      <c r="L37" s="347">
        <f>SUM(L34:L36)</f>
        <v>79295</v>
      </c>
      <c r="M37" s="353"/>
      <c r="N37" s="345" t="s">
        <v>1178</v>
      </c>
    </row>
    <row r="38" spans="1:14" s="318" customFormat="1" ht="12.75" customHeight="1" x14ac:dyDescent="0.25">
      <c r="A38" s="337">
        <v>9</v>
      </c>
      <c r="B38" s="325" t="s">
        <v>65</v>
      </c>
      <c r="C38" s="334" t="s">
        <v>48</v>
      </c>
      <c r="D38" s="335">
        <v>0</v>
      </c>
      <c r="E38" s="335">
        <v>0</v>
      </c>
      <c r="F38" s="335">
        <v>0</v>
      </c>
      <c r="G38" s="335">
        <v>0</v>
      </c>
      <c r="H38" s="336">
        <v>0</v>
      </c>
      <c r="I38" s="335">
        <v>0</v>
      </c>
      <c r="J38" s="335">
        <v>0</v>
      </c>
      <c r="K38" s="335">
        <v>0</v>
      </c>
      <c r="L38" s="335">
        <v>0</v>
      </c>
      <c r="M38" s="325" t="s">
        <v>1186</v>
      </c>
      <c r="N38" s="334" t="s">
        <v>1175</v>
      </c>
    </row>
    <row r="39" spans="1:14" s="318" customFormat="1" ht="12.75" customHeight="1" x14ac:dyDescent="0.25">
      <c r="A39" s="337"/>
      <c r="B39" s="325"/>
      <c r="C39" s="334" t="s">
        <v>49</v>
      </c>
      <c r="D39" s="338">
        <v>58</v>
      </c>
      <c r="E39" s="338">
        <v>58</v>
      </c>
      <c r="F39" s="338">
        <v>58</v>
      </c>
      <c r="G39" s="338">
        <v>58</v>
      </c>
      <c r="H39" s="351">
        <v>58</v>
      </c>
      <c r="I39" s="351">
        <v>58</v>
      </c>
      <c r="J39" s="338">
        <v>58</v>
      </c>
      <c r="K39" s="338">
        <v>58</v>
      </c>
      <c r="L39" s="338">
        <v>58</v>
      </c>
      <c r="M39" s="325"/>
      <c r="N39" s="334" t="s">
        <v>1176</v>
      </c>
    </row>
    <row r="40" spans="1:14" s="318" customFormat="1" ht="12.75" customHeight="1" x14ac:dyDescent="0.25">
      <c r="A40" s="337"/>
      <c r="B40" s="325"/>
      <c r="C40" s="334" t="s">
        <v>50</v>
      </c>
      <c r="D40" s="335">
        <v>43</v>
      </c>
      <c r="E40" s="335">
        <v>43</v>
      </c>
      <c r="F40" s="335">
        <v>43</v>
      </c>
      <c r="G40" s="335">
        <v>43</v>
      </c>
      <c r="H40" s="336">
        <v>43</v>
      </c>
      <c r="I40" s="336">
        <v>43</v>
      </c>
      <c r="J40" s="335">
        <v>43</v>
      </c>
      <c r="K40" s="335">
        <v>43</v>
      </c>
      <c r="L40" s="335">
        <v>43</v>
      </c>
      <c r="M40" s="325"/>
      <c r="N40" s="334" t="s">
        <v>1177</v>
      </c>
    </row>
    <row r="41" spans="1:14" s="318" customFormat="1" ht="12.75" customHeight="1" x14ac:dyDescent="0.25">
      <c r="A41" s="337"/>
      <c r="B41" s="325"/>
      <c r="C41" s="334" t="s">
        <v>51</v>
      </c>
      <c r="D41" s="338">
        <v>101</v>
      </c>
      <c r="E41" s="338">
        <v>101</v>
      </c>
      <c r="F41" s="338">
        <v>101</v>
      </c>
      <c r="G41" s="338">
        <v>101</v>
      </c>
      <c r="H41" s="351">
        <v>101</v>
      </c>
      <c r="I41" s="351">
        <v>101</v>
      </c>
      <c r="J41" s="338">
        <v>101</v>
      </c>
      <c r="K41" s="338">
        <v>101</v>
      </c>
      <c r="L41" s="338">
        <f>SUM(L38:L40)</f>
        <v>101</v>
      </c>
      <c r="M41" s="325"/>
      <c r="N41" s="334" t="s">
        <v>1178</v>
      </c>
    </row>
    <row r="42" spans="1:14" s="318" customFormat="1" ht="12.75" customHeight="1" x14ac:dyDescent="0.25">
      <c r="A42" s="339">
        <v>10</v>
      </c>
      <c r="B42" s="340" t="s">
        <v>66</v>
      </c>
      <c r="C42" s="341" t="s">
        <v>48</v>
      </c>
      <c r="D42" s="354">
        <v>866</v>
      </c>
      <c r="E42" s="354">
        <v>866</v>
      </c>
      <c r="F42" s="354">
        <v>884</v>
      </c>
      <c r="G42" s="354">
        <v>884</v>
      </c>
      <c r="H42" s="355">
        <v>884</v>
      </c>
      <c r="I42" s="355">
        <v>884</v>
      </c>
      <c r="J42" s="354">
        <v>884</v>
      </c>
      <c r="K42" s="349">
        <v>884</v>
      </c>
      <c r="L42" s="349">
        <v>884</v>
      </c>
      <c r="M42" s="340" t="s">
        <v>1187</v>
      </c>
      <c r="N42" s="341" t="s">
        <v>1175</v>
      </c>
    </row>
    <row r="43" spans="1:14" s="318" customFormat="1" ht="12.75" customHeight="1" x14ac:dyDescent="0.25">
      <c r="A43" s="337"/>
      <c r="B43" s="325"/>
      <c r="C43" s="334" t="s">
        <v>49</v>
      </c>
      <c r="D43" s="338">
        <v>196</v>
      </c>
      <c r="E43" s="338">
        <v>196</v>
      </c>
      <c r="F43" s="338">
        <v>178</v>
      </c>
      <c r="G43" s="338">
        <v>178</v>
      </c>
      <c r="H43" s="351">
        <v>178</v>
      </c>
      <c r="I43" s="351">
        <v>178</v>
      </c>
      <c r="J43" s="338">
        <v>178</v>
      </c>
      <c r="K43" s="348">
        <v>178</v>
      </c>
      <c r="L43" s="348">
        <v>178</v>
      </c>
      <c r="M43" s="325"/>
      <c r="N43" s="334" t="s">
        <v>1176</v>
      </c>
    </row>
    <row r="44" spans="1:14" s="318" customFormat="1" ht="12.75" customHeight="1" x14ac:dyDescent="0.25">
      <c r="A44" s="337"/>
      <c r="B44" s="325"/>
      <c r="C44" s="334" t="s">
        <v>50</v>
      </c>
      <c r="D44" s="338">
        <v>0</v>
      </c>
      <c r="E44" s="338">
        <v>0</v>
      </c>
      <c r="F44" s="338">
        <v>0</v>
      </c>
      <c r="G44" s="338">
        <v>0</v>
      </c>
      <c r="H44" s="351">
        <v>0</v>
      </c>
      <c r="I44" s="351">
        <v>0</v>
      </c>
      <c r="J44" s="338">
        <v>0</v>
      </c>
      <c r="K44" s="348">
        <v>0</v>
      </c>
      <c r="L44" s="348">
        <v>0</v>
      </c>
      <c r="M44" s="325"/>
      <c r="N44" s="334" t="s">
        <v>1177</v>
      </c>
    </row>
    <row r="45" spans="1:14" s="318" customFormat="1" ht="12.75" customHeight="1" x14ac:dyDescent="0.25">
      <c r="A45" s="344"/>
      <c r="B45" s="344"/>
      <c r="C45" s="345" t="s">
        <v>51</v>
      </c>
      <c r="D45" s="347">
        <v>1062</v>
      </c>
      <c r="E45" s="347">
        <v>1062</v>
      </c>
      <c r="F45" s="347">
        <v>1062</v>
      </c>
      <c r="G45" s="347">
        <v>1062</v>
      </c>
      <c r="H45" s="356">
        <v>1062</v>
      </c>
      <c r="I45" s="356">
        <v>1062</v>
      </c>
      <c r="J45" s="347">
        <v>1062</v>
      </c>
      <c r="K45" s="357">
        <v>1062</v>
      </c>
      <c r="L45" s="357">
        <f>SUM(L42:L44)</f>
        <v>1062</v>
      </c>
      <c r="M45" s="344"/>
      <c r="N45" s="345" t="s">
        <v>1178</v>
      </c>
    </row>
    <row r="46" spans="1:14" s="318" customFormat="1" ht="12.75" customHeight="1" x14ac:dyDescent="0.25">
      <c r="A46" s="337">
        <v>11</v>
      </c>
      <c r="B46" s="325" t="s">
        <v>9</v>
      </c>
      <c r="C46" s="334" t="s">
        <v>48</v>
      </c>
      <c r="D46" s="338">
        <v>11753</v>
      </c>
      <c r="E46" s="338">
        <v>11753</v>
      </c>
      <c r="F46" s="338">
        <v>12425</v>
      </c>
      <c r="G46" s="338">
        <v>13396</v>
      </c>
      <c r="H46" s="351">
        <v>13403</v>
      </c>
      <c r="I46" s="351">
        <v>13518</v>
      </c>
      <c r="J46" s="338">
        <v>13602</v>
      </c>
      <c r="K46" s="338">
        <v>13723</v>
      </c>
      <c r="L46" s="338">
        <v>14156</v>
      </c>
      <c r="M46" s="325" t="s">
        <v>1188</v>
      </c>
      <c r="N46" s="334" t="s">
        <v>1175</v>
      </c>
    </row>
    <row r="47" spans="1:14" s="318" customFormat="1" ht="12.75" customHeight="1" x14ac:dyDescent="0.25">
      <c r="A47" s="337"/>
      <c r="B47" s="325"/>
      <c r="C47" s="334" t="s">
        <v>49</v>
      </c>
      <c r="D47" s="338">
        <v>13030</v>
      </c>
      <c r="E47" s="338">
        <v>13132</v>
      </c>
      <c r="F47" s="338">
        <v>13358</v>
      </c>
      <c r="G47" s="338">
        <v>12995</v>
      </c>
      <c r="H47" s="351">
        <v>13022</v>
      </c>
      <c r="I47" s="351">
        <v>13010</v>
      </c>
      <c r="J47" s="338">
        <v>13021</v>
      </c>
      <c r="K47" s="338">
        <v>12954</v>
      </c>
      <c r="L47" s="338">
        <v>12869</v>
      </c>
      <c r="M47" s="325"/>
      <c r="N47" s="334" t="s">
        <v>1176</v>
      </c>
    </row>
    <row r="48" spans="1:14" s="318" customFormat="1" ht="12.75" customHeight="1" x14ac:dyDescent="0.25">
      <c r="A48" s="337"/>
      <c r="B48" s="325"/>
      <c r="C48" s="334" t="s">
        <v>50</v>
      </c>
      <c r="D48" s="338">
        <v>5071</v>
      </c>
      <c r="E48" s="338">
        <v>5071</v>
      </c>
      <c r="F48" s="338">
        <v>4832</v>
      </c>
      <c r="G48" s="338">
        <v>4892</v>
      </c>
      <c r="H48" s="351">
        <v>4893</v>
      </c>
      <c r="I48" s="351">
        <v>4907</v>
      </c>
      <c r="J48" s="338">
        <v>4907</v>
      </c>
      <c r="K48" s="338">
        <v>4990</v>
      </c>
      <c r="L48" s="338">
        <v>4643</v>
      </c>
      <c r="M48" s="325"/>
      <c r="N48" s="334" t="s">
        <v>1177</v>
      </c>
    </row>
    <row r="49" spans="1:14" s="318" customFormat="1" ht="12.75" customHeight="1" x14ac:dyDescent="0.25">
      <c r="A49" s="337"/>
      <c r="B49" s="325"/>
      <c r="C49" s="334" t="s">
        <v>51</v>
      </c>
      <c r="D49" s="338">
        <v>29853</v>
      </c>
      <c r="E49" s="338">
        <v>29956</v>
      </c>
      <c r="F49" s="338">
        <v>30615</v>
      </c>
      <c r="G49" s="338">
        <v>31283</v>
      </c>
      <c r="H49" s="351">
        <v>31318</v>
      </c>
      <c r="I49" s="351">
        <v>31435</v>
      </c>
      <c r="J49" s="338">
        <v>31529</v>
      </c>
      <c r="K49" s="338">
        <f>K46+K47+K48</f>
        <v>31667</v>
      </c>
      <c r="L49" s="338">
        <f>SUM(L46:L48)-1</f>
        <v>31667</v>
      </c>
      <c r="M49" s="325"/>
      <c r="N49" s="334" t="s">
        <v>1178</v>
      </c>
    </row>
    <row r="50" spans="1:14" s="318" customFormat="1" ht="12.75" customHeight="1" x14ac:dyDescent="0.25">
      <c r="A50" s="339">
        <v>12</v>
      </c>
      <c r="B50" s="340" t="s">
        <v>19</v>
      </c>
      <c r="C50" s="341" t="s">
        <v>48</v>
      </c>
      <c r="D50" s="349" t="s">
        <v>47</v>
      </c>
      <c r="E50" s="349" t="s">
        <v>47</v>
      </c>
      <c r="F50" s="349" t="s">
        <v>47</v>
      </c>
      <c r="G50" s="349" t="s">
        <v>47</v>
      </c>
      <c r="H50" s="358" t="s">
        <v>47</v>
      </c>
      <c r="I50" s="355">
        <v>9807</v>
      </c>
      <c r="J50" s="354">
        <v>10128</v>
      </c>
      <c r="K50" s="354">
        <v>10402</v>
      </c>
      <c r="L50" s="354">
        <v>10475</v>
      </c>
      <c r="M50" s="340" t="s">
        <v>1189</v>
      </c>
      <c r="N50" s="341" t="s">
        <v>1175</v>
      </c>
    </row>
    <row r="51" spans="1:14" s="318" customFormat="1" ht="12.75" customHeight="1" x14ac:dyDescent="0.25">
      <c r="A51" s="337"/>
      <c r="B51" s="325"/>
      <c r="C51" s="334" t="s">
        <v>49</v>
      </c>
      <c r="D51" s="348" t="s">
        <v>47</v>
      </c>
      <c r="E51" s="348" t="s">
        <v>47</v>
      </c>
      <c r="F51" s="348" t="s">
        <v>47</v>
      </c>
      <c r="G51" s="348" t="s">
        <v>47</v>
      </c>
      <c r="H51" s="359" t="s">
        <v>47</v>
      </c>
      <c r="I51" s="351">
        <v>8808</v>
      </c>
      <c r="J51" s="338">
        <v>8586</v>
      </c>
      <c r="K51" s="338">
        <v>8542</v>
      </c>
      <c r="L51" s="338">
        <v>8576</v>
      </c>
      <c r="M51" s="325"/>
      <c r="N51" s="334" t="s">
        <v>1176</v>
      </c>
    </row>
    <row r="52" spans="1:14" s="318" customFormat="1" ht="12.75" customHeight="1" x14ac:dyDescent="0.25">
      <c r="A52" s="337"/>
      <c r="B52" s="325"/>
      <c r="C52" s="334" t="s">
        <v>50</v>
      </c>
      <c r="D52" s="348" t="s">
        <v>47</v>
      </c>
      <c r="E52" s="348" t="s">
        <v>47</v>
      </c>
      <c r="F52" s="348" t="s">
        <v>47</v>
      </c>
      <c r="G52" s="348" t="s">
        <v>47</v>
      </c>
      <c r="H52" s="359" t="s">
        <v>47</v>
      </c>
      <c r="I52" s="351">
        <v>2597</v>
      </c>
      <c r="J52" s="338">
        <v>2700</v>
      </c>
      <c r="K52" s="338">
        <v>2520</v>
      </c>
      <c r="L52" s="338">
        <v>2651</v>
      </c>
      <c r="M52" s="325"/>
      <c r="N52" s="334" t="s">
        <v>1177</v>
      </c>
    </row>
    <row r="53" spans="1:14" s="318" customFormat="1" ht="12.75" customHeight="1" x14ac:dyDescent="0.25">
      <c r="A53" s="337"/>
      <c r="B53" s="353"/>
      <c r="C53" s="345" t="s">
        <v>51</v>
      </c>
      <c r="D53" s="357" t="s">
        <v>47</v>
      </c>
      <c r="E53" s="357" t="s">
        <v>47</v>
      </c>
      <c r="F53" s="357" t="s">
        <v>47</v>
      </c>
      <c r="G53" s="357" t="s">
        <v>47</v>
      </c>
      <c r="H53" s="360" t="s">
        <v>47</v>
      </c>
      <c r="I53" s="356">
        <v>21211</v>
      </c>
      <c r="J53" s="347">
        <v>21415</v>
      </c>
      <c r="K53" s="347">
        <f>K50+K51+K52</f>
        <v>21464</v>
      </c>
      <c r="L53" s="338">
        <f>SUM(L50:L52)</f>
        <v>21702</v>
      </c>
      <c r="M53" s="353"/>
      <c r="N53" s="345" t="s">
        <v>1178</v>
      </c>
    </row>
    <row r="54" spans="1:14" s="318" customFormat="1" ht="12.75" customHeight="1" x14ac:dyDescent="0.25">
      <c r="A54" s="361" t="s">
        <v>773</v>
      </c>
      <c r="B54" s="362"/>
      <c r="C54" s="341" t="s">
        <v>48</v>
      </c>
      <c r="D54" s="363">
        <v>109320</v>
      </c>
      <c r="E54" s="363">
        <v>113408</v>
      </c>
      <c r="F54" s="363">
        <v>117551</v>
      </c>
      <c r="G54" s="363">
        <v>122588</v>
      </c>
      <c r="H54" s="364">
        <v>125315</v>
      </c>
      <c r="I54" s="364">
        <v>131020</v>
      </c>
      <c r="J54" s="363">
        <v>137493</v>
      </c>
      <c r="K54" s="363">
        <v>142464</v>
      </c>
      <c r="L54" s="363">
        <v>148194</v>
      </c>
      <c r="M54" s="361" t="s">
        <v>1190</v>
      </c>
      <c r="N54" s="341" t="s">
        <v>1175</v>
      </c>
    </row>
    <row r="55" spans="1:14" s="318" customFormat="1" ht="12.75" customHeight="1" x14ac:dyDescent="0.25">
      <c r="A55" s="337"/>
      <c r="B55" s="325"/>
      <c r="C55" s="334" t="s">
        <v>49</v>
      </c>
      <c r="D55" s="365">
        <v>130564</v>
      </c>
      <c r="E55" s="365">
        <v>137372</v>
      </c>
      <c r="F55" s="365">
        <v>142070</v>
      </c>
      <c r="G55" s="365">
        <v>142532</v>
      </c>
      <c r="H55" s="366">
        <v>142407</v>
      </c>
      <c r="I55" s="366">
        <v>143142</v>
      </c>
      <c r="J55" s="365">
        <v>139052</v>
      </c>
      <c r="K55" s="365">
        <v>139212</v>
      </c>
      <c r="L55" s="365">
        <v>139065</v>
      </c>
      <c r="M55" s="325"/>
      <c r="N55" s="334" t="s">
        <v>1176</v>
      </c>
    </row>
    <row r="56" spans="1:14" s="318" customFormat="1" ht="12.75" customHeight="1" x14ac:dyDescent="0.25">
      <c r="A56" s="337"/>
      <c r="B56" s="337"/>
      <c r="C56" s="334" t="s">
        <v>50</v>
      </c>
      <c r="D56" s="365">
        <v>35559</v>
      </c>
      <c r="E56" s="365">
        <v>33590</v>
      </c>
      <c r="F56" s="365">
        <v>32384</v>
      </c>
      <c r="G56" s="365">
        <v>32301</v>
      </c>
      <c r="H56" s="366">
        <v>32350</v>
      </c>
      <c r="I56" s="366">
        <v>30941</v>
      </c>
      <c r="J56" s="365">
        <v>30764</v>
      </c>
      <c r="K56" s="365">
        <v>31885</v>
      </c>
      <c r="L56" s="365">
        <v>30174</v>
      </c>
      <c r="M56" s="337"/>
      <c r="N56" s="334" t="s">
        <v>1177</v>
      </c>
    </row>
    <row r="57" spans="1:14" s="318" customFormat="1" ht="12.75" customHeight="1" x14ac:dyDescent="0.25">
      <c r="A57" s="344"/>
      <c r="B57" s="353"/>
      <c r="C57" s="345" t="s">
        <v>51</v>
      </c>
      <c r="D57" s="367">
        <v>275444</v>
      </c>
      <c r="E57" s="367">
        <v>284370</v>
      </c>
      <c r="F57" s="367">
        <v>292005</v>
      </c>
      <c r="G57" s="367">
        <f>G54+G55+G56</f>
        <v>297421</v>
      </c>
      <c r="H57" s="368">
        <f>H54+H55+H56</f>
        <v>300072</v>
      </c>
      <c r="I57" s="368">
        <f>I54+I55+I56</f>
        <v>305103</v>
      </c>
      <c r="J57" s="367">
        <f>J54+J55+J56</f>
        <v>307309</v>
      </c>
      <c r="K57" s="367">
        <f>K54+K55+K56</f>
        <v>313561</v>
      </c>
      <c r="L57" s="367">
        <f>SUM(L54:L56)</f>
        <v>317433</v>
      </c>
      <c r="M57" s="353"/>
      <c r="N57" s="345" t="s">
        <v>1178</v>
      </c>
    </row>
    <row r="58" spans="1:14" s="318" customFormat="1" ht="12.75" customHeight="1" x14ac:dyDescent="0.25">
      <c r="A58" s="325" t="s">
        <v>317</v>
      </c>
      <c r="B58" s="325"/>
      <c r="C58" s="334"/>
      <c r="D58" s="351"/>
      <c r="E58" s="351"/>
      <c r="F58" s="351"/>
      <c r="G58" s="351"/>
      <c r="H58" s="351"/>
      <c r="I58" s="351"/>
      <c r="J58" s="369"/>
      <c r="K58" s="338"/>
      <c r="L58" s="338"/>
      <c r="M58" s="325" t="s">
        <v>1191</v>
      </c>
      <c r="N58" s="334"/>
    </row>
    <row r="59" spans="1:14" s="318" customFormat="1" ht="12.75" customHeight="1" x14ac:dyDescent="0.25">
      <c r="A59" s="339">
        <v>1</v>
      </c>
      <c r="B59" s="340" t="s">
        <v>61</v>
      </c>
      <c r="C59" s="341" t="s">
        <v>48</v>
      </c>
      <c r="D59" s="342">
        <v>31</v>
      </c>
      <c r="E59" s="342">
        <v>31</v>
      </c>
      <c r="F59" s="342">
        <v>31</v>
      </c>
      <c r="G59" s="342">
        <v>31</v>
      </c>
      <c r="H59" s="342">
        <v>31</v>
      </c>
      <c r="I59" s="342">
        <v>31</v>
      </c>
      <c r="J59" s="342">
        <v>31</v>
      </c>
      <c r="K59" s="342">
        <v>31</v>
      </c>
      <c r="L59" s="342">
        <v>31</v>
      </c>
      <c r="M59" s="340" t="s">
        <v>1192</v>
      </c>
      <c r="N59" s="341" t="s">
        <v>1175</v>
      </c>
    </row>
    <row r="60" spans="1:14" s="318" customFormat="1" ht="12.75" customHeight="1" x14ac:dyDescent="0.25">
      <c r="A60" s="332"/>
      <c r="C60" s="334" t="s">
        <v>49</v>
      </c>
      <c r="D60" s="335">
        <v>40</v>
      </c>
      <c r="E60" s="335">
        <v>40</v>
      </c>
      <c r="F60" s="335">
        <v>40</v>
      </c>
      <c r="G60" s="335">
        <v>40</v>
      </c>
      <c r="H60" s="335">
        <v>40</v>
      </c>
      <c r="I60" s="335">
        <v>40</v>
      </c>
      <c r="J60" s="335">
        <v>40</v>
      </c>
      <c r="K60" s="335">
        <v>40</v>
      </c>
      <c r="L60" s="335">
        <v>40</v>
      </c>
      <c r="N60" s="334" t="s">
        <v>1176</v>
      </c>
    </row>
    <row r="61" spans="1:14" s="318" customFormat="1" ht="12.75" customHeight="1" x14ac:dyDescent="0.25">
      <c r="A61" s="337"/>
      <c r="B61" s="337"/>
      <c r="C61" s="334" t="s">
        <v>50</v>
      </c>
      <c r="D61" s="335">
        <v>19</v>
      </c>
      <c r="E61" s="335">
        <v>19</v>
      </c>
      <c r="F61" s="335">
        <v>19</v>
      </c>
      <c r="G61" s="335">
        <v>19</v>
      </c>
      <c r="H61" s="335">
        <v>19</v>
      </c>
      <c r="I61" s="335">
        <v>19</v>
      </c>
      <c r="J61" s="335">
        <v>19</v>
      </c>
      <c r="K61" s="335">
        <v>19</v>
      </c>
      <c r="L61" s="335">
        <v>19</v>
      </c>
      <c r="M61" s="337"/>
      <c r="N61" s="334" t="s">
        <v>1177</v>
      </c>
    </row>
    <row r="62" spans="1:14" s="318" customFormat="1" ht="12.75" customHeight="1" x14ac:dyDescent="0.25">
      <c r="A62" s="344"/>
      <c r="B62" s="344"/>
      <c r="C62" s="345" t="s">
        <v>51</v>
      </c>
      <c r="D62" s="347">
        <v>90</v>
      </c>
      <c r="E62" s="347">
        <v>90</v>
      </c>
      <c r="F62" s="347">
        <v>90</v>
      </c>
      <c r="G62" s="347">
        <v>90</v>
      </c>
      <c r="H62" s="347">
        <v>90</v>
      </c>
      <c r="I62" s="347">
        <v>90</v>
      </c>
      <c r="J62" s="347">
        <v>90</v>
      </c>
      <c r="K62" s="347">
        <v>90</v>
      </c>
      <c r="L62" s="347">
        <f>SUM(L59:L61)</f>
        <v>90</v>
      </c>
      <c r="M62" s="344"/>
      <c r="N62" s="345" t="s">
        <v>1178</v>
      </c>
    </row>
    <row r="63" spans="1:14" s="318" customFormat="1" ht="12.75" customHeight="1" x14ac:dyDescent="0.25">
      <c r="A63" s="337">
        <v>2</v>
      </c>
      <c r="B63" s="325" t="s">
        <v>62</v>
      </c>
      <c r="C63" s="334" t="s">
        <v>48</v>
      </c>
      <c r="D63" s="335">
        <v>349</v>
      </c>
      <c r="E63" s="335">
        <v>465</v>
      </c>
      <c r="F63" s="335">
        <v>465</v>
      </c>
      <c r="G63" s="335">
        <v>465</v>
      </c>
      <c r="H63" s="335">
        <v>465</v>
      </c>
      <c r="I63" s="335">
        <v>465</v>
      </c>
      <c r="J63" s="335">
        <v>465</v>
      </c>
      <c r="K63" s="348">
        <v>465</v>
      </c>
      <c r="L63" s="348">
        <v>465</v>
      </c>
      <c r="M63" s="325" t="s">
        <v>1193</v>
      </c>
      <c r="N63" s="334" t="s">
        <v>1175</v>
      </c>
    </row>
    <row r="64" spans="1:14" s="318" customFormat="1" ht="12.75" customHeight="1" x14ac:dyDescent="0.25">
      <c r="A64" s="337"/>
      <c r="B64" s="337"/>
      <c r="C64" s="334" t="s">
        <v>49</v>
      </c>
      <c r="D64" s="335">
        <v>33</v>
      </c>
      <c r="E64" s="335">
        <v>43</v>
      </c>
      <c r="F64" s="335">
        <v>43</v>
      </c>
      <c r="G64" s="335">
        <v>43</v>
      </c>
      <c r="H64" s="335">
        <v>43</v>
      </c>
      <c r="I64" s="335">
        <v>43</v>
      </c>
      <c r="J64" s="335">
        <v>43</v>
      </c>
      <c r="K64" s="348">
        <v>43</v>
      </c>
      <c r="L64" s="348">
        <v>43</v>
      </c>
      <c r="M64" s="337"/>
      <c r="N64" s="334" t="s">
        <v>1176</v>
      </c>
    </row>
    <row r="65" spans="1:14" s="318" customFormat="1" ht="12.75" customHeight="1" x14ac:dyDescent="0.25">
      <c r="A65" s="337"/>
      <c r="B65" s="337"/>
      <c r="C65" s="334" t="s">
        <v>50</v>
      </c>
      <c r="D65" s="335">
        <v>3</v>
      </c>
      <c r="E65" s="335">
        <v>3</v>
      </c>
      <c r="F65" s="335">
        <v>3</v>
      </c>
      <c r="G65" s="335">
        <v>3</v>
      </c>
      <c r="H65" s="335">
        <v>3</v>
      </c>
      <c r="I65" s="335">
        <v>3</v>
      </c>
      <c r="J65" s="335">
        <v>3</v>
      </c>
      <c r="K65" s="348">
        <v>3</v>
      </c>
      <c r="L65" s="348">
        <v>3</v>
      </c>
      <c r="M65" s="337"/>
      <c r="N65" s="334" t="s">
        <v>1177</v>
      </c>
    </row>
    <row r="66" spans="1:14" s="318" customFormat="1" ht="16.5" customHeight="1" x14ac:dyDescent="0.25">
      <c r="A66" s="337"/>
      <c r="B66" s="337"/>
      <c r="C66" s="334" t="s">
        <v>51</v>
      </c>
      <c r="D66" s="335">
        <v>385</v>
      </c>
      <c r="E66" s="335">
        <v>511</v>
      </c>
      <c r="F66" s="335">
        <v>511</v>
      </c>
      <c r="G66" s="335">
        <v>511</v>
      </c>
      <c r="H66" s="335">
        <v>511</v>
      </c>
      <c r="I66" s="335">
        <v>511</v>
      </c>
      <c r="J66" s="335">
        <v>511</v>
      </c>
      <c r="K66" s="348">
        <v>511</v>
      </c>
      <c r="L66" s="348">
        <f>SUM(L63:L65)</f>
        <v>511</v>
      </c>
      <c r="M66" s="337"/>
      <c r="N66" s="334" t="s">
        <v>1178</v>
      </c>
    </row>
    <row r="67" spans="1:14" s="318" customFormat="1" ht="12.75" customHeight="1" x14ac:dyDescent="0.25">
      <c r="A67" s="339">
        <v>3</v>
      </c>
      <c r="B67" s="340" t="s">
        <v>63</v>
      </c>
      <c r="C67" s="341" t="s">
        <v>48</v>
      </c>
      <c r="D67" s="342">
        <v>89</v>
      </c>
      <c r="E67" s="342">
        <v>89</v>
      </c>
      <c r="F67" s="342">
        <v>89</v>
      </c>
      <c r="G67" s="342">
        <v>89</v>
      </c>
      <c r="H67" s="342">
        <v>89</v>
      </c>
      <c r="I67" s="342">
        <v>89</v>
      </c>
      <c r="J67" s="342">
        <v>89</v>
      </c>
      <c r="K67" s="349">
        <v>89</v>
      </c>
      <c r="L67" s="349">
        <v>89</v>
      </c>
      <c r="M67" s="340" t="s">
        <v>772</v>
      </c>
      <c r="N67" s="341" t="s">
        <v>1175</v>
      </c>
    </row>
    <row r="68" spans="1:14" s="318" customFormat="1" ht="12.75" customHeight="1" x14ac:dyDescent="0.25">
      <c r="A68" s="337"/>
      <c r="B68" s="325"/>
      <c r="C68" s="334" t="s">
        <v>49</v>
      </c>
      <c r="D68" s="335">
        <v>17</v>
      </c>
      <c r="E68" s="335">
        <v>17</v>
      </c>
      <c r="F68" s="335">
        <v>17</v>
      </c>
      <c r="G68" s="335">
        <v>17</v>
      </c>
      <c r="H68" s="335">
        <v>17</v>
      </c>
      <c r="I68" s="335">
        <v>17</v>
      </c>
      <c r="J68" s="335">
        <v>17</v>
      </c>
      <c r="K68" s="348">
        <v>17</v>
      </c>
      <c r="L68" s="348">
        <v>17</v>
      </c>
      <c r="M68" s="325"/>
      <c r="N68" s="334" t="s">
        <v>1176</v>
      </c>
    </row>
    <row r="69" spans="1:14" s="318" customFormat="1" ht="12.75" customHeight="1" x14ac:dyDescent="0.25">
      <c r="A69" s="337"/>
      <c r="B69" s="325"/>
      <c r="C69" s="334" t="s">
        <v>50</v>
      </c>
      <c r="D69" s="335">
        <v>471</v>
      </c>
      <c r="E69" s="335">
        <v>471</v>
      </c>
      <c r="F69" s="335">
        <v>471</v>
      </c>
      <c r="G69" s="335">
        <v>471</v>
      </c>
      <c r="H69" s="335">
        <v>471</v>
      </c>
      <c r="I69" s="335">
        <v>471</v>
      </c>
      <c r="J69" s="335">
        <v>471</v>
      </c>
      <c r="K69" s="348">
        <v>471</v>
      </c>
      <c r="L69" s="348">
        <v>471</v>
      </c>
      <c r="M69" s="325"/>
      <c r="N69" s="334" t="s">
        <v>1177</v>
      </c>
    </row>
    <row r="70" spans="1:14" s="318" customFormat="1" ht="12.75" customHeight="1" x14ac:dyDescent="0.25">
      <c r="A70" s="344"/>
      <c r="B70" s="353"/>
      <c r="C70" s="345" t="s">
        <v>51</v>
      </c>
      <c r="D70" s="338">
        <v>576</v>
      </c>
      <c r="E70" s="338">
        <v>576</v>
      </c>
      <c r="F70" s="338">
        <v>576</v>
      </c>
      <c r="G70" s="338">
        <v>576</v>
      </c>
      <c r="H70" s="338">
        <v>576</v>
      </c>
      <c r="I70" s="338">
        <v>576</v>
      </c>
      <c r="J70" s="338">
        <v>576</v>
      </c>
      <c r="K70" s="348">
        <v>576</v>
      </c>
      <c r="L70" s="348">
        <f>SUM(L67:L69)-1</f>
        <v>576</v>
      </c>
      <c r="M70" s="353"/>
      <c r="N70" s="345" t="s">
        <v>1178</v>
      </c>
    </row>
    <row r="71" spans="1:14" s="318" customFormat="1" ht="12.75" customHeight="1" x14ac:dyDescent="0.25">
      <c r="A71" s="337">
        <v>4</v>
      </c>
      <c r="B71" s="325" t="s">
        <v>64</v>
      </c>
      <c r="C71" s="341" t="s">
        <v>48</v>
      </c>
      <c r="D71" s="342">
        <v>9</v>
      </c>
      <c r="E71" s="342">
        <v>9</v>
      </c>
      <c r="F71" s="342">
        <v>9</v>
      </c>
      <c r="G71" s="342">
        <v>9</v>
      </c>
      <c r="H71" s="342">
        <v>9</v>
      </c>
      <c r="I71" s="342">
        <v>9</v>
      </c>
      <c r="J71" s="342">
        <v>9</v>
      </c>
      <c r="K71" s="349">
        <v>9</v>
      </c>
      <c r="L71" s="349">
        <v>9</v>
      </c>
      <c r="M71" s="325" t="s">
        <v>1194</v>
      </c>
      <c r="N71" s="341" t="s">
        <v>1175</v>
      </c>
    </row>
    <row r="72" spans="1:14" s="318" customFormat="1" ht="12.75" customHeight="1" x14ac:dyDescent="0.25">
      <c r="A72" s="337"/>
      <c r="B72" s="325"/>
      <c r="C72" s="334" t="s">
        <v>49</v>
      </c>
      <c r="D72" s="338">
        <v>0</v>
      </c>
      <c r="E72" s="338">
        <v>0</v>
      </c>
      <c r="F72" s="338">
        <v>0</v>
      </c>
      <c r="G72" s="338">
        <v>0</v>
      </c>
      <c r="H72" s="338">
        <v>0</v>
      </c>
      <c r="I72" s="338">
        <v>0</v>
      </c>
      <c r="J72" s="338">
        <v>0</v>
      </c>
      <c r="K72" s="348">
        <v>0</v>
      </c>
      <c r="L72" s="348">
        <v>0</v>
      </c>
      <c r="M72" s="325"/>
      <c r="N72" s="334" t="s">
        <v>1176</v>
      </c>
    </row>
    <row r="73" spans="1:14" s="318" customFormat="1" ht="12.75" customHeight="1" x14ac:dyDescent="0.25">
      <c r="A73" s="337"/>
      <c r="B73" s="325"/>
      <c r="C73" s="334" t="s">
        <v>50</v>
      </c>
      <c r="D73" s="335">
        <v>307</v>
      </c>
      <c r="E73" s="335">
        <v>307</v>
      </c>
      <c r="F73" s="335">
        <v>307</v>
      </c>
      <c r="G73" s="335">
        <v>307</v>
      </c>
      <c r="H73" s="335">
        <v>307</v>
      </c>
      <c r="I73" s="335">
        <v>307</v>
      </c>
      <c r="J73" s="335">
        <v>307</v>
      </c>
      <c r="K73" s="348">
        <v>402</v>
      </c>
      <c r="L73" s="348">
        <v>402</v>
      </c>
      <c r="M73" s="325"/>
      <c r="N73" s="334" t="s">
        <v>1177</v>
      </c>
    </row>
    <row r="74" spans="1:14" s="318" customFormat="1" ht="12.75" customHeight="1" x14ac:dyDescent="0.25">
      <c r="A74" s="337"/>
      <c r="B74" s="325"/>
      <c r="C74" s="345" t="s">
        <v>51</v>
      </c>
      <c r="D74" s="347">
        <v>315</v>
      </c>
      <c r="E74" s="347">
        <v>315</v>
      </c>
      <c r="F74" s="347">
        <v>315</v>
      </c>
      <c r="G74" s="347">
        <v>315</v>
      </c>
      <c r="H74" s="347">
        <v>315</v>
      </c>
      <c r="I74" s="347">
        <v>315</v>
      </c>
      <c r="J74" s="347">
        <v>315</v>
      </c>
      <c r="K74" s="357">
        <v>410</v>
      </c>
      <c r="L74" s="357">
        <f>SUM(L71:L73)-1</f>
        <v>410</v>
      </c>
      <c r="M74" s="325"/>
      <c r="N74" s="345" t="s">
        <v>1178</v>
      </c>
    </row>
    <row r="75" spans="1:14" s="318" customFormat="1" ht="12.75" customHeight="1" x14ac:dyDescent="0.25">
      <c r="A75" s="340" t="s">
        <v>67</v>
      </c>
      <c r="B75" s="362"/>
      <c r="C75" s="341" t="s">
        <v>48</v>
      </c>
      <c r="D75" s="365">
        <v>478</v>
      </c>
      <c r="E75" s="365">
        <v>594</v>
      </c>
      <c r="F75" s="365">
        <v>594</v>
      </c>
      <c r="G75" s="365">
        <v>594</v>
      </c>
      <c r="H75" s="365">
        <v>594</v>
      </c>
      <c r="I75" s="365">
        <v>594</v>
      </c>
      <c r="J75" s="365">
        <v>594</v>
      </c>
      <c r="K75" s="365">
        <v>594</v>
      </c>
      <c r="L75" s="365">
        <v>594</v>
      </c>
      <c r="M75" s="340" t="s">
        <v>1195</v>
      </c>
      <c r="N75" s="341" t="s">
        <v>1175</v>
      </c>
    </row>
    <row r="76" spans="1:14" s="318" customFormat="1" ht="12.75" customHeight="1" x14ac:dyDescent="0.25">
      <c r="A76" s="337"/>
      <c r="B76" s="370"/>
      <c r="C76" s="371" t="s">
        <v>49</v>
      </c>
      <c r="D76" s="365">
        <v>90</v>
      </c>
      <c r="E76" s="365">
        <v>99</v>
      </c>
      <c r="F76" s="365">
        <v>99</v>
      </c>
      <c r="G76" s="365">
        <v>99</v>
      </c>
      <c r="H76" s="365">
        <v>99</v>
      </c>
      <c r="I76" s="365">
        <v>99</v>
      </c>
      <c r="J76" s="365">
        <v>99</v>
      </c>
      <c r="K76" s="365">
        <v>99</v>
      </c>
      <c r="L76" s="365">
        <v>99</v>
      </c>
      <c r="M76" s="370"/>
      <c r="N76" s="371" t="s">
        <v>1176</v>
      </c>
    </row>
    <row r="77" spans="1:14" s="318" customFormat="1" ht="12.75" customHeight="1" x14ac:dyDescent="0.25">
      <c r="A77" s="337"/>
      <c r="B77" s="370"/>
      <c r="C77" s="371" t="s">
        <v>50</v>
      </c>
      <c r="D77" s="365">
        <v>799</v>
      </c>
      <c r="E77" s="365">
        <v>799</v>
      </c>
      <c r="F77" s="365">
        <v>799</v>
      </c>
      <c r="G77" s="365">
        <v>799</v>
      </c>
      <c r="H77" s="365">
        <v>799</v>
      </c>
      <c r="I77" s="365">
        <v>799</v>
      </c>
      <c r="J77" s="365">
        <v>799</v>
      </c>
      <c r="K77" s="365">
        <v>895</v>
      </c>
      <c r="L77" s="365">
        <v>895</v>
      </c>
      <c r="M77" s="370"/>
      <c r="N77" s="371" t="s">
        <v>1177</v>
      </c>
    </row>
    <row r="78" spans="1:14" s="318" customFormat="1" ht="12.75" customHeight="1" x14ac:dyDescent="0.25">
      <c r="A78" s="344"/>
      <c r="B78" s="372"/>
      <c r="C78" s="345" t="s">
        <v>51</v>
      </c>
      <c r="D78" s="367">
        <v>1367</v>
      </c>
      <c r="E78" s="367">
        <v>1492</v>
      </c>
      <c r="F78" s="367">
        <v>1493</v>
      </c>
      <c r="G78" s="367">
        <v>1493</v>
      </c>
      <c r="H78" s="367">
        <v>1493</v>
      </c>
      <c r="I78" s="367">
        <f>I75+I76+I77+1</f>
        <v>1493</v>
      </c>
      <c r="J78" s="367">
        <f>J75+J76+J77+1</f>
        <v>1493</v>
      </c>
      <c r="K78" s="367">
        <f>K75+K76+K77</f>
        <v>1588</v>
      </c>
      <c r="L78" s="367">
        <v>1588</v>
      </c>
      <c r="M78" s="372"/>
      <c r="N78" s="345" t="s">
        <v>1178</v>
      </c>
    </row>
    <row r="79" spans="1:14" s="318" customFormat="1" ht="15.75" customHeight="1" x14ac:dyDescent="0.25">
      <c r="A79" s="373" t="s">
        <v>68</v>
      </c>
      <c r="C79" s="334" t="s">
        <v>48</v>
      </c>
      <c r="D79" s="374">
        <v>109798</v>
      </c>
      <c r="E79" s="374">
        <v>114002</v>
      </c>
      <c r="F79" s="374">
        <v>118145</v>
      </c>
      <c r="G79" s="374">
        <v>123182</v>
      </c>
      <c r="H79" s="374">
        <v>125909</v>
      </c>
      <c r="I79" s="374">
        <v>131614</v>
      </c>
      <c r="J79" s="374">
        <v>138087</v>
      </c>
      <c r="K79" s="374">
        <v>143058</v>
      </c>
      <c r="L79" s="374">
        <v>148787</v>
      </c>
      <c r="M79" s="373" t="s">
        <v>1196</v>
      </c>
      <c r="N79" s="334" t="s">
        <v>1175</v>
      </c>
    </row>
    <row r="80" spans="1:14" s="318" customFormat="1" ht="15.75" customHeight="1" x14ac:dyDescent="0.25">
      <c r="A80" s="337"/>
      <c r="B80" s="333"/>
      <c r="C80" s="334" t="s">
        <v>49</v>
      </c>
      <c r="D80" s="374">
        <v>130654</v>
      </c>
      <c r="E80" s="374">
        <v>137471</v>
      </c>
      <c r="F80" s="374">
        <v>142169</v>
      </c>
      <c r="G80" s="374">
        <v>142633</v>
      </c>
      <c r="H80" s="374">
        <v>142506</v>
      </c>
      <c r="I80" s="374">
        <v>143241</v>
      </c>
      <c r="J80" s="374">
        <v>139151</v>
      </c>
      <c r="K80" s="374">
        <v>139311</v>
      </c>
      <c r="L80" s="374">
        <v>139164</v>
      </c>
      <c r="M80" s="337"/>
      <c r="N80" s="334" t="s">
        <v>1176</v>
      </c>
    </row>
    <row r="81" spans="1:14" s="318" customFormat="1" ht="15.75" customHeight="1" x14ac:dyDescent="0.25">
      <c r="A81" s="337"/>
      <c r="C81" s="334" t="s">
        <v>50</v>
      </c>
      <c r="D81" s="374">
        <v>36359</v>
      </c>
      <c r="E81" s="374">
        <v>34390</v>
      </c>
      <c r="F81" s="374">
        <v>33183</v>
      </c>
      <c r="G81" s="374">
        <v>33100</v>
      </c>
      <c r="H81" s="374">
        <v>33149</v>
      </c>
      <c r="I81" s="374">
        <v>31741</v>
      </c>
      <c r="J81" s="374">
        <v>31564</v>
      </c>
      <c r="K81" s="374">
        <v>32779</v>
      </c>
      <c r="L81" s="374">
        <v>31069</v>
      </c>
      <c r="M81" s="337"/>
      <c r="N81" s="334" t="s">
        <v>1177</v>
      </c>
    </row>
    <row r="82" spans="1:14" s="318" customFormat="1" ht="15.75" customHeight="1" x14ac:dyDescent="0.25">
      <c r="A82" s="344"/>
      <c r="B82" s="372"/>
      <c r="C82" s="345" t="s">
        <v>51</v>
      </c>
      <c r="D82" s="367">
        <v>276811</v>
      </c>
      <c r="E82" s="367">
        <v>285862</v>
      </c>
      <c r="F82" s="367">
        <v>293497</v>
      </c>
      <c r="G82" s="367">
        <v>298914</v>
      </c>
      <c r="H82" s="367">
        <f>H79+H80+H81</f>
        <v>301564</v>
      </c>
      <c r="I82" s="367">
        <f>I79+I80+I81</f>
        <v>306596</v>
      </c>
      <c r="J82" s="367">
        <f>J79+J80+J81</f>
        <v>308802</v>
      </c>
      <c r="K82" s="367">
        <f>K79+K80+K81</f>
        <v>315148</v>
      </c>
      <c r="L82" s="367">
        <f>SUM(L79:L81)</f>
        <v>319020</v>
      </c>
      <c r="M82" s="372"/>
      <c r="N82" s="345" t="s">
        <v>1178</v>
      </c>
    </row>
    <row r="83" spans="1:14" s="318" customFormat="1" ht="15.75" customHeight="1" x14ac:dyDescent="0.25">
      <c r="A83" s="375" t="s">
        <v>542</v>
      </c>
      <c r="B83" s="376"/>
      <c r="C83" s="376"/>
      <c r="D83" s="376"/>
      <c r="E83" s="376"/>
      <c r="F83" s="376"/>
      <c r="G83" s="376"/>
      <c r="M83" s="376"/>
      <c r="N83" s="376"/>
    </row>
    <row r="84" spans="1:14" ht="12.75" customHeight="1" x14ac:dyDescent="0.25">
      <c r="A84" s="377" t="s">
        <v>543</v>
      </c>
      <c r="I84" s="317" t="s">
        <v>781</v>
      </c>
    </row>
    <row r="85" spans="1:14" s="318" customFormat="1" ht="12.75" customHeight="1" x14ac:dyDescent="0.25">
      <c r="A85" s="550" t="s">
        <v>491</v>
      </c>
      <c r="B85" s="550"/>
      <c r="C85" s="550"/>
      <c r="D85" s="550"/>
      <c r="E85" s="550"/>
      <c r="F85" s="550"/>
      <c r="G85" s="376"/>
      <c r="M85" s="550"/>
      <c r="N85" s="550"/>
    </row>
    <row r="86" spans="1:14" s="318" customFormat="1" ht="15.75" customHeight="1" x14ac:dyDescent="0.25">
      <c r="A86" s="551" t="s">
        <v>69</v>
      </c>
      <c r="B86" s="551"/>
      <c r="C86" s="551"/>
      <c r="D86" s="551"/>
      <c r="E86" s="551"/>
      <c r="F86" s="551"/>
      <c r="G86" s="551"/>
      <c r="H86" s="551"/>
      <c r="I86" s="551"/>
      <c r="J86" s="551"/>
      <c r="K86" s="551"/>
      <c r="L86" s="378"/>
      <c r="M86" s="551"/>
      <c r="N86" s="551"/>
    </row>
    <row r="87" spans="1:14" ht="12.75" customHeight="1" x14ac:dyDescent="0.2"/>
  </sheetData>
  <mergeCells count="7">
    <mergeCell ref="A1:N1"/>
    <mergeCell ref="M3:N3"/>
    <mergeCell ref="A2:N2"/>
    <mergeCell ref="A85:F85"/>
    <mergeCell ref="A86:K86"/>
    <mergeCell ref="M85:N85"/>
    <mergeCell ref="M86:N86"/>
  </mergeCells>
  <pageMargins left="0.70866141732283505" right="0.54" top="0.511811023622047" bottom="0.511811023622047" header="0.31496062992126" footer="0.31496062992126"/>
  <pageSetup scale="70" firstPageNumber="90" orientation="landscape" useFirstPageNumber="1" r:id="rId1"/>
  <headerFooter scaleWithDoc="0" alignWithMargins="0">
    <evenFooter>&amp;C91</evenFooter>
    <firstFooter>&amp;C90</firstFooter>
  </headerFooter>
  <rowBreaks count="1" manualBreakCount="1">
    <brk id="57" max="1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R47"/>
  <sheetViews>
    <sheetView view="pageBreakPreview" topLeftCell="A28" zoomScale="85" zoomScaleSheetLayoutView="85" workbookViewId="0">
      <selection activeCell="Q14" sqref="Q14"/>
    </sheetView>
  </sheetViews>
  <sheetFormatPr defaultRowHeight="15" x14ac:dyDescent="0.25"/>
  <cols>
    <col min="1" max="1" width="12" style="297" customWidth="1"/>
    <col min="2" max="2" width="12.7109375" style="157" customWidth="1"/>
    <col min="3" max="3" width="8.28515625" style="157" hidden="1" customWidth="1"/>
    <col min="4" max="9" width="9.140625" style="157" hidden="1" customWidth="1"/>
    <col min="10" max="10" width="10.42578125" style="157" customWidth="1"/>
    <col min="11" max="11" width="10.140625" style="157" customWidth="1"/>
    <col min="12" max="12" width="10.42578125" style="157" customWidth="1"/>
    <col min="13" max="13" width="10.7109375" style="157" customWidth="1"/>
    <col min="14" max="14" width="10.5703125" style="157" customWidth="1"/>
    <col min="15" max="16" width="12" style="287" customWidth="1"/>
    <col min="17" max="17" width="18.42578125" style="287" customWidth="1"/>
    <col min="18" max="18" width="12.28515625" style="157" customWidth="1"/>
    <col min="19" max="16384" width="9.140625" style="157"/>
  </cols>
  <sheetData>
    <row r="1" spans="1:18" ht="21.75" customHeight="1" x14ac:dyDescent="0.25">
      <c r="A1" s="536" t="s">
        <v>1149</v>
      </c>
      <c r="B1" s="536"/>
      <c r="C1" s="536"/>
      <c r="D1" s="536"/>
      <c r="E1" s="536"/>
      <c r="F1" s="536"/>
      <c r="G1" s="536"/>
      <c r="H1" s="536"/>
      <c r="I1" s="536"/>
      <c r="J1" s="536"/>
      <c r="K1" s="536"/>
      <c r="L1" s="536"/>
      <c r="M1" s="536"/>
      <c r="N1" s="536"/>
      <c r="O1" s="536"/>
      <c r="P1" s="536"/>
      <c r="Q1" s="536"/>
      <c r="R1" s="536"/>
    </row>
    <row r="2" spans="1:18" ht="21.75" customHeight="1" x14ac:dyDescent="0.25">
      <c r="A2" s="553" t="s">
        <v>765</v>
      </c>
      <c r="B2" s="553"/>
      <c r="C2" s="553"/>
      <c r="D2" s="553"/>
      <c r="E2" s="553"/>
      <c r="F2" s="553"/>
      <c r="G2" s="553"/>
      <c r="H2" s="553"/>
      <c r="I2" s="553"/>
      <c r="J2" s="553"/>
      <c r="K2" s="553"/>
      <c r="L2" s="553"/>
      <c r="M2" s="553"/>
      <c r="N2" s="553"/>
      <c r="O2" s="553"/>
      <c r="P2" s="553"/>
      <c r="Q2" s="553"/>
      <c r="R2" s="553"/>
    </row>
    <row r="3" spans="1:18" s="206" customFormat="1" ht="15.75" x14ac:dyDescent="0.25">
      <c r="A3" s="288"/>
      <c r="B3" s="289"/>
      <c r="C3" s="289"/>
      <c r="D3" s="289"/>
      <c r="E3" s="289"/>
      <c r="F3" s="289"/>
      <c r="G3" s="289"/>
      <c r="H3" s="289"/>
      <c r="I3" s="289"/>
      <c r="J3" s="289"/>
      <c r="K3" s="289"/>
      <c r="L3" s="289"/>
      <c r="M3" s="552" t="s">
        <v>1150</v>
      </c>
      <c r="N3" s="552"/>
      <c r="O3" s="552"/>
      <c r="P3" s="552"/>
      <c r="Q3" s="552"/>
      <c r="R3" s="552"/>
    </row>
    <row r="4" spans="1:18" ht="16.5" customHeight="1" x14ac:dyDescent="0.25">
      <c r="A4" s="556" t="s">
        <v>0</v>
      </c>
      <c r="B4" s="558" t="s">
        <v>318</v>
      </c>
      <c r="J4" s="562" t="s">
        <v>319</v>
      </c>
      <c r="K4" s="563"/>
      <c r="L4" s="563"/>
      <c r="M4" s="563"/>
      <c r="N4" s="563"/>
      <c r="O4" s="563"/>
      <c r="P4" s="564"/>
      <c r="Q4" s="560" t="s">
        <v>1171</v>
      </c>
      <c r="R4" s="558" t="s">
        <v>1197</v>
      </c>
    </row>
    <row r="5" spans="1:18" s="273" customFormat="1" ht="16.5" customHeight="1" x14ac:dyDescent="0.25">
      <c r="A5" s="557"/>
      <c r="B5" s="559"/>
      <c r="C5" s="290">
        <v>2005</v>
      </c>
      <c r="D5" s="291">
        <v>2006</v>
      </c>
      <c r="E5" s="291">
        <v>2007</v>
      </c>
      <c r="F5" s="291">
        <v>2008</v>
      </c>
      <c r="G5" s="291">
        <v>2009</v>
      </c>
      <c r="H5" s="291">
        <v>2010</v>
      </c>
      <c r="I5" s="291">
        <v>2011</v>
      </c>
      <c r="J5" s="292">
        <v>2012</v>
      </c>
      <c r="K5" s="292">
        <v>2013</v>
      </c>
      <c r="L5" s="292">
        <v>2014</v>
      </c>
      <c r="M5" s="292">
        <v>2015</v>
      </c>
      <c r="N5" s="292">
        <v>2016</v>
      </c>
      <c r="O5" s="293">
        <v>2017</v>
      </c>
      <c r="P5" s="293">
        <v>2018</v>
      </c>
      <c r="Q5" s="561"/>
      <c r="R5" s="559"/>
    </row>
    <row r="6" spans="1:18" ht="16.5" customHeight="1" x14ac:dyDescent="0.25">
      <c r="A6" s="294" t="s">
        <v>37</v>
      </c>
      <c r="B6" s="271" t="s">
        <v>48</v>
      </c>
      <c r="C6" s="295"/>
      <c r="D6" s="295"/>
      <c r="E6" s="295"/>
      <c r="F6" s="295"/>
      <c r="G6" s="295"/>
      <c r="H6" s="295"/>
      <c r="I6" s="295"/>
      <c r="J6" s="295">
        <v>1278.6500000000001</v>
      </c>
      <c r="K6" s="295">
        <v>1278.6500000000001</v>
      </c>
      <c r="L6" s="295">
        <v>1278.6500000000001</v>
      </c>
      <c r="M6" s="295">
        <v>1278.6500000000001</v>
      </c>
      <c r="N6" s="295">
        <v>1278.6500000000001</v>
      </c>
      <c r="O6" s="295">
        <v>1278.6500000000001</v>
      </c>
      <c r="P6" s="295">
        <v>1278.6500000000001</v>
      </c>
      <c r="Q6" s="296" t="s">
        <v>517</v>
      </c>
      <c r="R6" s="271" t="s">
        <v>518</v>
      </c>
    </row>
    <row r="7" spans="1:18" ht="16.5" customHeight="1" x14ac:dyDescent="0.25">
      <c r="B7" s="271" t="s">
        <v>49</v>
      </c>
      <c r="C7" s="295"/>
      <c r="D7" s="295"/>
      <c r="E7" s="295"/>
      <c r="F7" s="295"/>
      <c r="G7" s="295"/>
      <c r="H7" s="295"/>
      <c r="I7" s="295"/>
      <c r="J7" s="298">
        <v>283.7</v>
      </c>
      <c r="K7" s="298">
        <v>283.7</v>
      </c>
      <c r="L7" s="298">
        <v>283.7</v>
      </c>
      <c r="M7" s="298">
        <v>283.7</v>
      </c>
      <c r="N7" s="298">
        <v>283.7</v>
      </c>
      <c r="O7" s="298">
        <v>283.7</v>
      </c>
      <c r="P7" s="298">
        <v>283.7</v>
      </c>
      <c r="Q7" s="297"/>
      <c r="R7" s="271" t="s">
        <v>519</v>
      </c>
    </row>
    <row r="8" spans="1:18" ht="16.5" customHeight="1" x14ac:dyDescent="0.25">
      <c r="B8" s="271" t="s">
        <v>50</v>
      </c>
      <c r="C8" s="295"/>
      <c r="D8" s="295"/>
      <c r="E8" s="295"/>
      <c r="F8" s="295"/>
      <c r="G8" s="295"/>
      <c r="H8" s="295"/>
      <c r="I8" s="295"/>
      <c r="J8" s="298">
        <v>1159.7</v>
      </c>
      <c r="K8" s="298">
        <v>1159.7</v>
      </c>
      <c r="L8" s="298">
        <v>1159.7</v>
      </c>
      <c r="M8" s="298">
        <v>1159.7</v>
      </c>
      <c r="N8" s="298">
        <v>1159.7</v>
      </c>
      <c r="O8" s="298">
        <v>1159.7</v>
      </c>
      <c r="P8" s="298">
        <v>1159.7</v>
      </c>
      <c r="Q8" s="297"/>
      <c r="R8" s="271" t="s">
        <v>520</v>
      </c>
    </row>
    <row r="9" spans="1:18" ht="16.5" customHeight="1" x14ac:dyDescent="0.25">
      <c r="B9" s="299" t="s">
        <v>51</v>
      </c>
      <c r="C9" s="300"/>
      <c r="D9" s="300"/>
      <c r="E9" s="300"/>
      <c r="F9" s="300"/>
      <c r="G9" s="300"/>
      <c r="H9" s="300"/>
      <c r="I9" s="300"/>
      <c r="J9" s="301">
        <f>SUM(J6:J8)</f>
        <v>2722.05</v>
      </c>
      <c r="K9" s="301">
        <f t="shared" ref="K9:O9" si="0">SUM(K6:K8)</f>
        <v>2722.05</v>
      </c>
      <c r="L9" s="301">
        <f t="shared" si="0"/>
        <v>2722.05</v>
      </c>
      <c r="M9" s="301">
        <f t="shared" si="0"/>
        <v>2722.05</v>
      </c>
      <c r="N9" s="301">
        <f t="shared" si="0"/>
        <v>2722.05</v>
      </c>
      <c r="O9" s="301">
        <f t="shared" si="0"/>
        <v>2722.05</v>
      </c>
      <c r="P9" s="301">
        <f t="shared" ref="P9" si="1">SUM(P6:P8)</f>
        <v>2722.05</v>
      </c>
      <c r="Q9" s="297"/>
      <c r="R9" s="299" t="s">
        <v>528</v>
      </c>
    </row>
    <row r="10" spans="1:18" ht="16.5" customHeight="1" x14ac:dyDescent="0.25">
      <c r="A10" s="302"/>
      <c r="B10" s="303"/>
      <c r="C10" s="304"/>
      <c r="D10" s="304"/>
      <c r="E10" s="304"/>
      <c r="F10" s="304"/>
      <c r="G10" s="304"/>
      <c r="H10" s="304"/>
      <c r="I10" s="304"/>
      <c r="J10" s="304"/>
      <c r="K10" s="304"/>
      <c r="L10" s="304"/>
      <c r="M10" s="304"/>
      <c r="N10" s="304"/>
      <c r="O10" s="304"/>
      <c r="P10" s="304"/>
      <c r="Q10" s="305"/>
      <c r="R10" s="306"/>
    </row>
    <row r="11" spans="1:18" ht="16.5" customHeight="1" x14ac:dyDescent="0.25">
      <c r="A11" s="565" t="s">
        <v>15</v>
      </c>
      <c r="B11" s="307" t="s">
        <v>48</v>
      </c>
      <c r="C11" s="308"/>
      <c r="D11" s="308"/>
      <c r="E11" s="308"/>
      <c r="F11" s="308"/>
      <c r="G11" s="308"/>
      <c r="H11" s="308"/>
      <c r="I11" s="308"/>
      <c r="J11" s="309">
        <v>0</v>
      </c>
      <c r="K11" s="309">
        <v>0</v>
      </c>
      <c r="L11" s="309">
        <v>0</v>
      </c>
      <c r="M11" s="309">
        <v>0</v>
      </c>
      <c r="N11" s="309">
        <v>0</v>
      </c>
      <c r="O11" s="309">
        <v>0</v>
      </c>
      <c r="P11" s="309">
        <v>0</v>
      </c>
      <c r="Q11" s="297" t="s">
        <v>521</v>
      </c>
      <c r="R11" s="307" t="s">
        <v>518</v>
      </c>
    </row>
    <row r="12" spans="1:18" ht="16.5" customHeight="1" x14ac:dyDescent="0.25">
      <c r="A12" s="566"/>
      <c r="B12" s="271" t="s">
        <v>49</v>
      </c>
      <c r="C12" s="295"/>
      <c r="D12" s="295"/>
      <c r="E12" s="295"/>
      <c r="F12" s="295"/>
      <c r="G12" s="295"/>
      <c r="H12" s="295"/>
      <c r="I12" s="295"/>
      <c r="J12" s="295">
        <v>20.25</v>
      </c>
      <c r="K12" s="295">
        <v>20.25</v>
      </c>
      <c r="L12" s="295">
        <v>20.25</v>
      </c>
      <c r="M12" s="295">
        <v>20.25</v>
      </c>
      <c r="N12" s="295">
        <v>20.25</v>
      </c>
      <c r="O12" s="295">
        <v>20.25</v>
      </c>
      <c r="P12" s="295">
        <v>20.25</v>
      </c>
      <c r="Q12" s="297"/>
      <c r="R12" s="271" t="s">
        <v>519</v>
      </c>
    </row>
    <row r="13" spans="1:18" ht="16.5" customHeight="1" x14ac:dyDescent="0.25">
      <c r="B13" s="271" t="s">
        <v>50</v>
      </c>
      <c r="C13" s="295"/>
      <c r="D13" s="295"/>
      <c r="E13" s="295"/>
      <c r="F13" s="295"/>
      <c r="G13" s="295"/>
      <c r="H13" s="295"/>
      <c r="I13" s="295"/>
      <c r="J13" s="298">
        <v>7.3</v>
      </c>
      <c r="K13" s="298">
        <v>7.3</v>
      </c>
      <c r="L13" s="298">
        <v>7.3</v>
      </c>
      <c r="M13" s="298">
        <v>7.3</v>
      </c>
      <c r="N13" s="298">
        <v>7.3</v>
      </c>
      <c r="O13" s="298">
        <v>7.3</v>
      </c>
      <c r="P13" s="298">
        <v>7.3</v>
      </c>
      <c r="Q13" s="297"/>
      <c r="R13" s="271" t="s">
        <v>520</v>
      </c>
    </row>
    <row r="14" spans="1:18" ht="16.5" customHeight="1" x14ac:dyDescent="0.25">
      <c r="B14" s="299" t="s">
        <v>51</v>
      </c>
      <c r="C14" s="300"/>
      <c r="D14" s="300"/>
      <c r="E14" s="300"/>
      <c r="F14" s="300"/>
      <c r="G14" s="300"/>
      <c r="H14" s="300"/>
      <c r="I14" s="300"/>
      <c r="J14" s="310">
        <f>SUM(J11:J13)</f>
        <v>27.55</v>
      </c>
      <c r="K14" s="310">
        <f t="shared" ref="K14:O14" si="2">SUM(K11:K13)</f>
        <v>27.55</v>
      </c>
      <c r="L14" s="310">
        <f t="shared" si="2"/>
        <v>27.55</v>
      </c>
      <c r="M14" s="310">
        <f t="shared" si="2"/>
        <v>27.55</v>
      </c>
      <c r="N14" s="310">
        <f t="shared" si="2"/>
        <v>27.55</v>
      </c>
      <c r="O14" s="310">
        <f t="shared" si="2"/>
        <v>27.55</v>
      </c>
      <c r="P14" s="310">
        <f t="shared" ref="P14" si="3">SUM(P11:P13)</f>
        <v>27.55</v>
      </c>
      <c r="Q14" s="297"/>
      <c r="R14" s="299" t="s">
        <v>528</v>
      </c>
    </row>
    <row r="15" spans="1:18" ht="16.5" customHeight="1" x14ac:dyDescent="0.25">
      <c r="A15" s="302"/>
      <c r="B15" s="303"/>
      <c r="C15" s="304"/>
      <c r="D15" s="304"/>
      <c r="E15" s="304"/>
      <c r="F15" s="304"/>
      <c r="G15" s="304"/>
      <c r="H15" s="304"/>
      <c r="I15" s="304"/>
      <c r="J15" s="304"/>
      <c r="K15" s="304"/>
      <c r="L15" s="304"/>
      <c r="M15" s="304"/>
      <c r="N15" s="304"/>
      <c r="O15" s="304"/>
      <c r="P15" s="304"/>
      <c r="Q15" s="305"/>
      <c r="R15" s="306"/>
    </row>
    <row r="16" spans="1:18" ht="16.5" customHeight="1" x14ac:dyDescent="0.25">
      <c r="A16" s="297" t="s">
        <v>320</v>
      </c>
      <c r="B16" s="307" t="s">
        <v>48</v>
      </c>
      <c r="C16" s="308"/>
      <c r="D16" s="308"/>
      <c r="E16" s="308"/>
      <c r="F16" s="308"/>
      <c r="G16" s="308"/>
      <c r="H16" s="308"/>
      <c r="I16" s="308"/>
      <c r="J16" s="309">
        <v>0</v>
      </c>
      <c r="K16" s="309">
        <v>0</v>
      </c>
      <c r="L16" s="309">
        <v>0</v>
      </c>
      <c r="M16" s="309">
        <v>0</v>
      </c>
      <c r="N16" s="309">
        <v>0</v>
      </c>
      <c r="O16" s="309">
        <v>0</v>
      </c>
      <c r="P16" s="309">
        <v>0</v>
      </c>
      <c r="Q16" s="297" t="s">
        <v>522</v>
      </c>
      <c r="R16" s="307" t="s">
        <v>518</v>
      </c>
    </row>
    <row r="17" spans="1:18" ht="16.5" customHeight="1" x14ac:dyDescent="0.25">
      <c r="B17" s="271" t="s">
        <v>49</v>
      </c>
      <c r="C17" s="295"/>
      <c r="D17" s="295"/>
      <c r="E17" s="295"/>
      <c r="F17" s="295"/>
      <c r="G17" s="295"/>
      <c r="H17" s="295"/>
      <c r="I17" s="295"/>
      <c r="J17" s="298">
        <v>0</v>
      </c>
      <c r="K17" s="298">
        <v>0</v>
      </c>
      <c r="L17" s="298">
        <v>0</v>
      </c>
      <c r="M17" s="298">
        <v>0</v>
      </c>
      <c r="N17" s="298">
        <v>0</v>
      </c>
      <c r="O17" s="298">
        <v>0</v>
      </c>
      <c r="P17" s="298">
        <v>0</v>
      </c>
      <c r="Q17" s="297"/>
      <c r="R17" s="271" t="s">
        <v>519</v>
      </c>
    </row>
    <row r="18" spans="1:18" ht="16.5" customHeight="1" x14ac:dyDescent="0.25">
      <c r="B18" s="271" t="s">
        <v>50</v>
      </c>
      <c r="C18" s="295"/>
      <c r="D18" s="295"/>
      <c r="E18" s="295"/>
      <c r="F18" s="295"/>
      <c r="G18" s="295"/>
      <c r="H18" s="295"/>
      <c r="I18" s="295"/>
      <c r="J18" s="295">
        <v>9.65</v>
      </c>
      <c r="K18" s="295">
        <v>9.65</v>
      </c>
      <c r="L18" s="295">
        <v>9.65</v>
      </c>
      <c r="M18" s="295">
        <v>9.65</v>
      </c>
      <c r="N18" s="295">
        <v>9.65</v>
      </c>
      <c r="O18" s="295">
        <v>9.65</v>
      </c>
      <c r="P18" s="295">
        <v>9.65</v>
      </c>
      <c r="Q18" s="297"/>
      <c r="R18" s="271" t="s">
        <v>520</v>
      </c>
    </row>
    <row r="19" spans="1:18" ht="16.5" customHeight="1" x14ac:dyDescent="0.25">
      <c r="B19" s="299" t="s">
        <v>51</v>
      </c>
      <c r="C19" s="301"/>
      <c r="D19" s="301"/>
      <c r="E19" s="301"/>
      <c r="F19" s="301"/>
      <c r="G19" s="301"/>
      <c r="H19" s="301"/>
      <c r="I19" s="301"/>
      <c r="J19" s="310">
        <f>SUM(J16:J18)</f>
        <v>9.65</v>
      </c>
      <c r="K19" s="310">
        <f t="shared" ref="K19:O19" si="4">SUM(K16:K18)</f>
        <v>9.65</v>
      </c>
      <c r="L19" s="310">
        <f t="shared" si="4"/>
        <v>9.65</v>
      </c>
      <c r="M19" s="310">
        <f t="shared" si="4"/>
        <v>9.65</v>
      </c>
      <c r="N19" s="310">
        <f t="shared" si="4"/>
        <v>9.65</v>
      </c>
      <c r="O19" s="310">
        <f t="shared" si="4"/>
        <v>9.65</v>
      </c>
      <c r="P19" s="310">
        <f t="shared" ref="P19" si="5">SUM(P16:P18)</f>
        <v>9.65</v>
      </c>
      <c r="Q19" s="297"/>
      <c r="R19" s="299" t="s">
        <v>528</v>
      </c>
    </row>
    <row r="20" spans="1:18" ht="16.5" customHeight="1" x14ac:dyDescent="0.25">
      <c r="A20" s="302"/>
      <c r="B20" s="303"/>
      <c r="C20" s="304"/>
      <c r="D20" s="304"/>
      <c r="E20" s="304"/>
      <c r="F20" s="304"/>
      <c r="G20" s="304"/>
      <c r="H20" s="304"/>
      <c r="I20" s="304"/>
      <c r="J20" s="304"/>
      <c r="K20" s="304"/>
      <c r="L20" s="304"/>
      <c r="M20" s="304"/>
      <c r="N20" s="304"/>
      <c r="O20" s="304"/>
      <c r="P20" s="304"/>
      <c r="Q20" s="305"/>
      <c r="R20" s="306"/>
    </row>
    <row r="21" spans="1:18" ht="16.5" customHeight="1" x14ac:dyDescent="0.25">
      <c r="A21" s="297" t="s">
        <v>321</v>
      </c>
      <c r="B21" s="307" t="s">
        <v>48</v>
      </c>
      <c r="C21" s="308"/>
      <c r="D21" s="308"/>
      <c r="E21" s="308"/>
      <c r="F21" s="308"/>
      <c r="G21" s="308"/>
      <c r="H21" s="308"/>
      <c r="I21" s="308"/>
      <c r="J21" s="309">
        <v>0</v>
      </c>
      <c r="K21" s="309">
        <v>0</v>
      </c>
      <c r="L21" s="309">
        <v>0</v>
      </c>
      <c r="M21" s="309">
        <v>0</v>
      </c>
      <c r="N21" s="309">
        <v>0</v>
      </c>
      <c r="O21" s="309">
        <v>0</v>
      </c>
      <c r="P21" s="309">
        <v>0</v>
      </c>
      <c r="Q21" s="297" t="s">
        <v>523</v>
      </c>
      <c r="R21" s="307" t="s">
        <v>518</v>
      </c>
    </row>
    <row r="22" spans="1:18" ht="16.5" customHeight="1" x14ac:dyDescent="0.25">
      <c r="B22" s="271" t="s">
        <v>49</v>
      </c>
      <c r="C22" s="295"/>
      <c r="D22" s="295"/>
      <c r="E22" s="295"/>
      <c r="F22" s="295"/>
      <c r="G22" s="295"/>
      <c r="H22" s="295"/>
      <c r="I22" s="295"/>
      <c r="J22" s="295">
        <v>405.61</v>
      </c>
      <c r="K22" s="295">
        <v>405.61</v>
      </c>
      <c r="L22" s="295">
        <v>405.61</v>
      </c>
      <c r="M22" s="295">
        <v>405.61</v>
      </c>
      <c r="N22" s="295">
        <v>405.61</v>
      </c>
      <c r="O22" s="295">
        <v>405.61</v>
      </c>
      <c r="P22" s="295">
        <v>405.61</v>
      </c>
      <c r="Q22" s="297"/>
      <c r="R22" s="271" t="s">
        <v>519</v>
      </c>
    </row>
    <row r="23" spans="1:18" ht="16.5" customHeight="1" x14ac:dyDescent="0.25">
      <c r="B23" s="271" t="s">
        <v>50</v>
      </c>
      <c r="C23" s="295"/>
      <c r="D23" s="295"/>
      <c r="E23" s="295"/>
      <c r="F23" s="295"/>
      <c r="G23" s="295"/>
      <c r="H23" s="295"/>
      <c r="I23" s="295"/>
      <c r="J23" s="298">
        <v>11</v>
      </c>
      <c r="K23" s="298">
        <v>11</v>
      </c>
      <c r="L23" s="298">
        <v>11</v>
      </c>
      <c r="M23" s="298">
        <v>11</v>
      </c>
      <c r="N23" s="298">
        <v>11</v>
      </c>
      <c r="O23" s="298">
        <v>11</v>
      </c>
      <c r="P23" s="298">
        <v>11</v>
      </c>
      <c r="Q23" s="297"/>
      <c r="R23" s="271" t="s">
        <v>520</v>
      </c>
    </row>
    <row r="24" spans="1:18" ht="16.5" customHeight="1" x14ac:dyDescent="0.25">
      <c r="B24" s="299" t="s">
        <v>51</v>
      </c>
      <c r="C24" s="301"/>
      <c r="D24" s="301"/>
      <c r="E24" s="301"/>
      <c r="F24" s="301"/>
      <c r="G24" s="301"/>
      <c r="H24" s="301"/>
      <c r="I24" s="301"/>
      <c r="J24" s="310">
        <f>SUM(J21:J23)</f>
        <v>416.61</v>
      </c>
      <c r="K24" s="310">
        <f t="shared" ref="K24:O24" si="6">SUM(K21:K23)</f>
        <v>416.61</v>
      </c>
      <c r="L24" s="310">
        <f t="shared" si="6"/>
        <v>416.61</v>
      </c>
      <c r="M24" s="310">
        <f t="shared" si="6"/>
        <v>416.61</v>
      </c>
      <c r="N24" s="310">
        <f t="shared" si="6"/>
        <v>416.61</v>
      </c>
      <c r="O24" s="310">
        <f t="shared" si="6"/>
        <v>416.61</v>
      </c>
      <c r="P24" s="310">
        <f t="shared" ref="P24" si="7">SUM(P21:P23)</f>
        <v>416.61</v>
      </c>
      <c r="Q24" s="297"/>
      <c r="R24" s="299" t="s">
        <v>528</v>
      </c>
    </row>
    <row r="25" spans="1:18" ht="16.5" customHeight="1" x14ac:dyDescent="0.25">
      <c r="A25" s="302"/>
      <c r="B25" s="303"/>
      <c r="C25" s="304"/>
      <c r="D25" s="304"/>
      <c r="E25" s="304"/>
      <c r="F25" s="304"/>
      <c r="G25" s="304"/>
      <c r="H25" s="304"/>
      <c r="I25" s="304"/>
      <c r="J25" s="304"/>
      <c r="K25" s="304"/>
      <c r="L25" s="304"/>
      <c r="M25" s="304"/>
      <c r="N25" s="304"/>
      <c r="O25" s="304"/>
      <c r="P25" s="304"/>
      <c r="Q25" s="305"/>
      <c r="R25" s="306"/>
    </row>
    <row r="26" spans="1:18" ht="16.5" customHeight="1" x14ac:dyDescent="0.25">
      <c r="A26" s="297" t="s">
        <v>38</v>
      </c>
      <c r="B26" s="307" t="s">
        <v>48</v>
      </c>
      <c r="C26" s="308"/>
      <c r="D26" s="308"/>
      <c r="E26" s="308"/>
      <c r="F26" s="308"/>
      <c r="G26" s="308"/>
      <c r="H26" s="308"/>
      <c r="I26" s="308"/>
      <c r="J26" s="308">
        <v>1167.02</v>
      </c>
      <c r="K26" s="308">
        <v>1167.02</v>
      </c>
      <c r="L26" s="308">
        <v>1167.02</v>
      </c>
      <c r="M26" s="308">
        <v>1168.53</v>
      </c>
      <c r="N26" s="308">
        <v>1168.53</v>
      </c>
      <c r="O26" s="308">
        <v>1168.53</v>
      </c>
      <c r="P26" s="308">
        <v>1168.53</v>
      </c>
      <c r="Q26" s="297" t="s">
        <v>524</v>
      </c>
      <c r="R26" s="307" t="s">
        <v>518</v>
      </c>
    </row>
    <row r="27" spans="1:18" ht="16.5" customHeight="1" x14ac:dyDescent="0.25">
      <c r="B27" s="271" t="s">
        <v>49</v>
      </c>
      <c r="C27" s="295"/>
      <c r="D27" s="295"/>
      <c r="E27" s="295"/>
      <c r="F27" s="295"/>
      <c r="G27" s="295"/>
      <c r="H27" s="295"/>
      <c r="I27" s="295"/>
      <c r="J27" s="295">
        <v>2152.59</v>
      </c>
      <c r="K27" s="295">
        <v>2671.93</v>
      </c>
      <c r="L27" s="295">
        <v>2671.93</v>
      </c>
      <c r="M27" s="295">
        <v>2670.84</v>
      </c>
      <c r="N27" s="295">
        <v>2670.84</v>
      </c>
      <c r="O27" s="295">
        <v>2670.84</v>
      </c>
      <c r="P27" s="295">
        <v>3029.78</v>
      </c>
      <c r="Q27" s="297"/>
      <c r="R27" s="271" t="s">
        <v>519</v>
      </c>
    </row>
    <row r="28" spans="1:18" ht="16.5" customHeight="1" x14ac:dyDescent="0.25">
      <c r="B28" s="271" t="s">
        <v>50</v>
      </c>
      <c r="C28" s="295"/>
      <c r="D28" s="295"/>
      <c r="E28" s="295"/>
      <c r="F28" s="295"/>
      <c r="G28" s="295"/>
      <c r="H28" s="295"/>
      <c r="I28" s="295"/>
      <c r="J28" s="298">
        <v>1587.4</v>
      </c>
      <c r="K28" s="295">
        <v>1850.57</v>
      </c>
      <c r="L28" s="295">
        <v>1881.39</v>
      </c>
      <c r="M28" s="295">
        <v>1887.34</v>
      </c>
      <c r="N28" s="298">
        <v>1896.6</v>
      </c>
      <c r="O28" s="298">
        <v>1896.6</v>
      </c>
      <c r="P28" s="298">
        <v>2150.77</v>
      </c>
      <c r="Q28" s="297"/>
      <c r="R28" s="271" t="s">
        <v>520</v>
      </c>
    </row>
    <row r="29" spans="1:18" ht="16.5" customHeight="1" x14ac:dyDescent="0.25">
      <c r="B29" s="299" t="s">
        <v>51</v>
      </c>
      <c r="C29" s="301"/>
      <c r="D29" s="301"/>
      <c r="E29" s="301"/>
      <c r="F29" s="301"/>
      <c r="G29" s="301"/>
      <c r="H29" s="301"/>
      <c r="I29" s="301"/>
      <c r="J29" s="301">
        <f>SUM(J26:J28)</f>
        <v>4907.01</v>
      </c>
      <c r="K29" s="301">
        <f t="shared" ref="K29:O29" si="8">SUM(K26:K28)</f>
        <v>5689.5199999999995</v>
      </c>
      <c r="L29" s="301">
        <f>SUM(L26:L28)+0.01</f>
        <v>5720.35</v>
      </c>
      <c r="M29" s="301">
        <f t="shared" si="8"/>
        <v>5726.71</v>
      </c>
      <c r="N29" s="310">
        <f t="shared" si="8"/>
        <v>5735.9699999999993</v>
      </c>
      <c r="O29" s="301">
        <f t="shared" si="8"/>
        <v>5735.9699999999993</v>
      </c>
      <c r="P29" s="301">
        <f>SUM(P26:P28)</f>
        <v>6349.08</v>
      </c>
      <c r="Q29" s="297"/>
      <c r="R29" s="299" t="s">
        <v>528</v>
      </c>
    </row>
    <row r="30" spans="1:18" ht="16.5" customHeight="1" x14ac:dyDescent="0.25">
      <c r="A30" s="302"/>
      <c r="B30" s="303"/>
      <c r="C30" s="304"/>
      <c r="D30" s="304"/>
      <c r="E30" s="304"/>
      <c r="F30" s="304"/>
      <c r="G30" s="304"/>
      <c r="H30" s="304"/>
      <c r="I30" s="304"/>
      <c r="J30" s="304"/>
      <c r="K30" s="304"/>
      <c r="L30" s="304"/>
      <c r="M30" s="304"/>
      <c r="N30" s="304"/>
      <c r="O30" s="304"/>
      <c r="P30" s="304"/>
      <c r="Q30" s="305"/>
      <c r="R30" s="306"/>
    </row>
    <row r="31" spans="1:18" ht="16.5" customHeight="1" x14ac:dyDescent="0.25">
      <c r="A31" s="297" t="s">
        <v>322</v>
      </c>
      <c r="B31" s="307" t="s">
        <v>48</v>
      </c>
      <c r="C31" s="308"/>
      <c r="D31" s="308"/>
      <c r="E31" s="308"/>
      <c r="F31" s="308"/>
      <c r="G31" s="308"/>
      <c r="H31" s="308"/>
      <c r="I31" s="308"/>
      <c r="J31" s="308">
        <v>3735.23</v>
      </c>
      <c r="K31" s="308">
        <v>3735.23</v>
      </c>
      <c r="L31" s="308">
        <v>3735.23</v>
      </c>
      <c r="M31" s="308">
        <v>3735.23</v>
      </c>
      <c r="N31" s="308">
        <v>3735.23</v>
      </c>
      <c r="O31" s="308">
        <v>4093.53</v>
      </c>
      <c r="P31" s="308">
        <v>4093.53</v>
      </c>
      <c r="Q31" s="297" t="s">
        <v>525</v>
      </c>
      <c r="R31" s="307" t="s">
        <v>518</v>
      </c>
    </row>
    <row r="32" spans="1:18" ht="16.5" customHeight="1" x14ac:dyDescent="0.25">
      <c r="B32" s="271" t="s">
        <v>49</v>
      </c>
      <c r="C32" s="295"/>
      <c r="D32" s="295"/>
      <c r="E32" s="295"/>
      <c r="F32" s="295"/>
      <c r="G32" s="295"/>
      <c r="H32" s="295"/>
      <c r="I32" s="295"/>
      <c r="J32" s="295">
        <v>22900.05</v>
      </c>
      <c r="K32" s="295">
        <v>22900.05</v>
      </c>
      <c r="L32" s="295">
        <v>22900.05</v>
      </c>
      <c r="M32" s="295">
        <v>22900.05</v>
      </c>
      <c r="N32" s="295">
        <v>22991.17</v>
      </c>
      <c r="O32" s="295">
        <v>22632.87</v>
      </c>
      <c r="P32" s="295">
        <v>22648.33</v>
      </c>
      <c r="Q32" s="297"/>
      <c r="R32" s="271" t="s">
        <v>519</v>
      </c>
    </row>
    <row r="33" spans="1:18" ht="16.5" customHeight="1" x14ac:dyDescent="0.25">
      <c r="B33" s="271" t="s">
        <v>50</v>
      </c>
      <c r="C33" s="295"/>
      <c r="D33" s="295"/>
      <c r="E33" s="295"/>
      <c r="F33" s="295"/>
      <c r="G33" s="295"/>
      <c r="H33" s="295"/>
      <c r="I33" s="295"/>
      <c r="J33" s="295">
        <v>7242.85</v>
      </c>
      <c r="K33" s="295">
        <v>7712.43</v>
      </c>
      <c r="L33" s="295">
        <v>7712.43</v>
      </c>
      <c r="M33" s="295">
        <v>8573.6200000000008</v>
      </c>
      <c r="N33" s="295">
        <v>8953.5300000000007</v>
      </c>
      <c r="O33" s="295">
        <v>9055.98</v>
      </c>
      <c r="P33" s="295">
        <v>9392.85</v>
      </c>
      <c r="Q33" s="297"/>
      <c r="R33" s="271" t="s">
        <v>520</v>
      </c>
    </row>
    <row r="34" spans="1:18" ht="16.5" customHeight="1" x14ac:dyDescent="0.25">
      <c r="B34" s="299" t="s">
        <v>51</v>
      </c>
      <c r="C34" s="301"/>
      <c r="D34" s="301"/>
      <c r="E34" s="301"/>
      <c r="F34" s="301"/>
      <c r="G34" s="301"/>
      <c r="H34" s="301"/>
      <c r="I34" s="301"/>
      <c r="J34" s="301">
        <f>SUM(J31:J33)</f>
        <v>33878.129999999997</v>
      </c>
      <c r="K34" s="301">
        <f t="shared" ref="K34:O34" si="9">SUM(K31:K33)</f>
        <v>34347.71</v>
      </c>
      <c r="L34" s="301">
        <f t="shared" si="9"/>
        <v>34347.71</v>
      </c>
      <c r="M34" s="301">
        <f t="shared" si="9"/>
        <v>35208.9</v>
      </c>
      <c r="N34" s="301">
        <f t="shared" si="9"/>
        <v>35679.93</v>
      </c>
      <c r="O34" s="301">
        <f t="shared" si="9"/>
        <v>35782.379999999997</v>
      </c>
      <c r="P34" s="301">
        <f>SUM(P31:P33)</f>
        <v>36134.71</v>
      </c>
      <c r="Q34" s="297"/>
      <c r="R34" s="299" t="s">
        <v>528</v>
      </c>
    </row>
    <row r="35" spans="1:18" ht="16.5" customHeight="1" x14ac:dyDescent="0.25">
      <c r="A35" s="302"/>
      <c r="B35" s="303"/>
      <c r="C35" s="304"/>
      <c r="D35" s="304"/>
      <c r="E35" s="304"/>
      <c r="F35" s="304"/>
      <c r="G35" s="304"/>
      <c r="H35" s="304"/>
      <c r="I35" s="304"/>
      <c r="J35" s="304"/>
      <c r="K35" s="304"/>
      <c r="L35" s="304"/>
      <c r="M35" s="304"/>
      <c r="N35" s="304"/>
      <c r="O35" s="304"/>
      <c r="P35" s="304"/>
      <c r="Q35" s="305"/>
      <c r="R35" s="306"/>
    </row>
    <row r="36" spans="1:18" ht="16.5" customHeight="1" x14ac:dyDescent="0.25">
      <c r="A36" s="297" t="s">
        <v>9</v>
      </c>
      <c r="B36" s="307" t="s">
        <v>48</v>
      </c>
      <c r="C36" s="308"/>
      <c r="D36" s="308"/>
      <c r="E36" s="308"/>
      <c r="F36" s="308"/>
      <c r="G36" s="308"/>
      <c r="H36" s="308"/>
      <c r="I36" s="308"/>
      <c r="J36" s="309">
        <v>0</v>
      </c>
      <c r="K36" s="309">
        <v>0</v>
      </c>
      <c r="L36" s="309">
        <v>0</v>
      </c>
      <c r="M36" s="309">
        <v>0</v>
      </c>
      <c r="N36" s="309">
        <v>0</v>
      </c>
      <c r="O36" s="309">
        <v>0</v>
      </c>
      <c r="P36" s="309">
        <v>0</v>
      </c>
      <c r="Q36" s="297" t="s">
        <v>526</v>
      </c>
      <c r="R36" s="307" t="s">
        <v>518</v>
      </c>
    </row>
    <row r="37" spans="1:18" ht="16.5" customHeight="1" x14ac:dyDescent="0.25">
      <c r="B37" s="271" t="s">
        <v>49</v>
      </c>
      <c r="C37" s="295"/>
      <c r="D37" s="295"/>
      <c r="E37" s="295"/>
      <c r="F37" s="295"/>
      <c r="G37" s="295"/>
      <c r="H37" s="295"/>
      <c r="I37" s="295"/>
      <c r="J37" s="295">
        <v>0.93</v>
      </c>
      <c r="K37" s="295">
        <v>1.1299999999999999</v>
      </c>
      <c r="L37" s="295">
        <v>1.1299999999999999</v>
      </c>
      <c r="M37" s="295">
        <v>1.1299999999999999</v>
      </c>
      <c r="N37" s="295">
        <v>1.1299999999999999</v>
      </c>
      <c r="O37" s="295">
        <v>1.1299999999999999</v>
      </c>
      <c r="P37" s="295">
        <v>1.1299999999999999</v>
      </c>
      <c r="Q37" s="297"/>
      <c r="R37" s="271" t="s">
        <v>519</v>
      </c>
    </row>
    <row r="38" spans="1:18" ht="16.5" customHeight="1" x14ac:dyDescent="0.25">
      <c r="B38" s="271" t="s">
        <v>50</v>
      </c>
      <c r="C38" s="295"/>
      <c r="D38" s="295"/>
      <c r="E38" s="295"/>
      <c r="F38" s="295"/>
      <c r="G38" s="295"/>
      <c r="H38" s="295"/>
      <c r="I38" s="295"/>
      <c r="J38" s="295">
        <v>0.86</v>
      </c>
      <c r="K38" s="295">
        <v>1.64</v>
      </c>
      <c r="L38" s="295">
        <v>1.64</v>
      </c>
      <c r="M38" s="295">
        <v>1.64</v>
      </c>
      <c r="N38" s="295">
        <v>1.64</v>
      </c>
      <c r="O38" s="295">
        <v>2.8</v>
      </c>
      <c r="P38" s="295">
        <v>2.8</v>
      </c>
      <c r="Q38" s="297"/>
      <c r="R38" s="271" t="s">
        <v>520</v>
      </c>
    </row>
    <row r="39" spans="1:18" ht="16.5" customHeight="1" x14ac:dyDescent="0.25">
      <c r="B39" s="299" t="s">
        <v>51</v>
      </c>
      <c r="C39" s="301"/>
      <c r="D39" s="301"/>
      <c r="E39" s="301"/>
      <c r="F39" s="301"/>
      <c r="G39" s="301"/>
      <c r="H39" s="301"/>
      <c r="I39" s="301"/>
      <c r="J39" s="310">
        <f>SUM(J36:J38)</f>
        <v>1.79</v>
      </c>
      <c r="K39" s="310">
        <f t="shared" ref="K39:O39" si="10">SUM(K36:K38)</f>
        <v>2.7699999999999996</v>
      </c>
      <c r="L39" s="310">
        <f t="shared" si="10"/>
        <v>2.7699999999999996</v>
      </c>
      <c r="M39" s="310">
        <f t="shared" si="10"/>
        <v>2.7699999999999996</v>
      </c>
      <c r="N39" s="310">
        <f t="shared" si="10"/>
        <v>2.7699999999999996</v>
      </c>
      <c r="O39" s="310">
        <f t="shared" si="10"/>
        <v>3.9299999999999997</v>
      </c>
      <c r="P39" s="310">
        <v>3.93</v>
      </c>
      <c r="Q39" s="297"/>
      <c r="R39" s="299" t="s">
        <v>528</v>
      </c>
    </row>
    <row r="40" spans="1:18" ht="16.5" customHeight="1" x14ac:dyDescent="0.25">
      <c r="A40" s="302"/>
      <c r="B40" s="303"/>
      <c r="C40" s="304"/>
      <c r="D40" s="304"/>
      <c r="E40" s="304"/>
      <c r="F40" s="304"/>
      <c r="G40" s="304"/>
      <c r="H40" s="304"/>
      <c r="I40" s="304"/>
      <c r="J40" s="304"/>
      <c r="K40" s="304"/>
      <c r="L40" s="304"/>
      <c r="M40" s="304"/>
      <c r="N40" s="304"/>
      <c r="O40" s="304"/>
      <c r="P40" s="304"/>
      <c r="Q40" s="305"/>
      <c r="R40" s="306"/>
    </row>
    <row r="41" spans="1:18" ht="16.5" customHeight="1" x14ac:dyDescent="0.25">
      <c r="A41" s="297" t="s">
        <v>323</v>
      </c>
      <c r="B41" s="307" t="s">
        <v>48</v>
      </c>
      <c r="C41" s="308"/>
      <c r="D41" s="308"/>
      <c r="E41" s="308"/>
      <c r="F41" s="308"/>
      <c r="G41" s="308"/>
      <c r="H41" s="308"/>
      <c r="I41" s="308"/>
      <c r="J41" s="311">
        <f t="shared" ref="J41:O41" si="11">J6+J11+J16+J21+J26+J31</f>
        <v>6180.9</v>
      </c>
      <c r="K41" s="311">
        <f t="shared" si="11"/>
        <v>6180.9</v>
      </c>
      <c r="L41" s="311">
        <f t="shared" si="11"/>
        <v>6180.9</v>
      </c>
      <c r="M41" s="311">
        <f t="shared" si="11"/>
        <v>6182.41</v>
      </c>
      <c r="N41" s="311">
        <f t="shared" si="11"/>
        <v>6182.41</v>
      </c>
      <c r="O41" s="311">
        <f t="shared" si="11"/>
        <v>6540.7100000000009</v>
      </c>
      <c r="P41" s="311">
        <v>6541</v>
      </c>
      <c r="Q41" s="297" t="s">
        <v>527</v>
      </c>
      <c r="R41" s="307" t="s">
        <v>518</v>
      </c>
    </row>
    <row r="42" spans="1:18" ht="16.5" customHeight="1" x14ac:dyDescent="0.25">
      <c r="B42" s="312" t="s">
        <v>49</v>
      </c>
      <c r="C42" s="295"/>
      <c r="D42" s="295"/>
      <c r="E42" s="295"/>
      <c r="F42" s="295"/>
      <c r="G42" s="295"/>
      <c r="H42" s="295"/>
      <c r="I42" s="295"/>
      <c r="J42" s="313">
        <f t="shared" ref="J42:O43" si="12">J7+J12+J17+J22+J27+J32+J37</f>
        <v>25763.13</v>
      </c>
      <c r="K42" s="313">
        <f t="shared" si="12"/>
        <v>26282.670000000002</v>
      </c>
      <c r="L42" s="313">
        <f t="shared" si="12"/>
        <v>26282.670000000002</v>
      </c>
      <c r="M42" s="313">
        <f t="shared" si="12"/>
        <v>26281.58</v>
      </c>
      <c r="N42" s="313">
        <f t="shared" si="12"/>
        <v>26372.7</v>
      </c>
      <c r="O42" s="313">
        <f t="shared" si="12"/>
        <v>26014.400000000001</v>
      </c>
      <c r="P42" s="313">
        <v>26389</v>
      </c>
      <c r="Q42" s="297"/>
      <c r="R42" s="312" t="s">
        <v>519</v>
      </c>
    </row>
    <row r="43" spans="1:18" ht="16.5" customHeight="1" x14ac:dyDescent="0.25">
      <c r="B43" s="271" t="s">
        <v>50</v>
      </c>
      <c r="C43" s="295"/>
      <c r="D43" s="295"/>
      <c r="E43" s="295"/>
      <c r="F43" s="295"/>
      <c r="G43" s="295"/>
      <c r="H43" s="295"/>
      <c r="I43" s="295"/>
      <c r="J43" s="313">
        <f t="shared" si="12"/>
        <v>10018.760000000002</v>
      </c>
      <c r="K43" s="313">
        <f t="shared" si="12"/>
        <v>10752.29</v>
      </c>
      <c r="L43" s="313">
        <f t="shared" si="12"/>
        <v>10783.11</v>
      </c>
      <c r="M43" s="313">
        <f t="shared" si="12"/>
        <v>11650.25</v>
      </c>
      <c r="N43" s="313">
        <f t="shared" si="12"/>
        <v>12039.42</v>
      </c>
      <c r="O43" s="313">
        <f t="shared" si="12"/>
        <v>12143.029999999999</v>
      </c>
      <c r="P43" s="313">
        <v>12734</v>
      </c>
      <c r="Q43" s="297"/>
      <c r="R43" s="271" t="s">
        <v>520</v>
      </c>
    </row>
    <row r="44" spans="1:18" ht="16.5" customHeight="1" x14ac:dyDescent="0.25">
      <c r="A44" s="314"/>
      <c r="B44" s="315" t="s">
        <v>51</v>
      </c>
      <c r="C44" s="295"/>
      <c r="D44" s="295"/>
      <c r="E44" s="295"/>
      <c r="F44" s="295"/>
      <c r="G44" s="295"/>
      <c r="H44" s="295"/>
      <c r="I44" s="295"/>
      <c r="J44" s="316">
        <f>SUM(J41:J43)</f>
        <v>41962.79</v>
      </c>
      <c r="K44" s="316">
        <f t="shared" ref="K44:O44" si="13">SUM(K41:K43)</f>
        <v>43215.86</v>
      </c>
      <c r="L44" s="316">
        <f t="shared" si="13"/>
        <v>43246.68</v>
      </c>
      <c r="M44" s="316">
        <f t="shared" si="13"/>
        <v>44114.240000000005</v>
      </c>
      <c r="N44" s="316">
        <f t="shared" si="13"/>
        <v>44594.53</v>
      </c>
      <c r="O44" s="316">
        <f t="shared" si="13"/>
        <v>44698.14</v>
      </c>
      <c r="P44" s="316">
        <f>SUM(P41:P43)</f>
        <v>45664</v>
      </c>
      <c r="Q44" s="314"/>
      <c r="R44" s="315" t="s">
        <v>528</v>
      </c>
    </row>
    <row r="45" spans="1:18" ht="18" customHeight="1" x14ac:dyDescent="0.25">
      <c r="A45" s="555" t="s">
        <v>544</v>
      </c>
      <c r="B45" s="555"/>
      <c r="C45" s="555"/>
      <c r="D45" s="555"/>
      <c r="E45" s="555"/>
      <c r="F45" s="555"/>
      <c r="G45" s="555"/>
      <c r="H45" s="555"/>
      <c r="I45" s="555"/>
      <c r="J45" s="555"/>
      <c r="K45" s="555"/>
      <c r="L45" s="555"/>
      <c r="M45" s="555"/>
      <c r="N45" s="555"/>
      <c r="O45" s="555"/>
      <c r="P45" s="555"/>
      <c r="Q45" s="555"/>
      <c r="R45" s="555"/>
    </row>
    <row r="46" spans="1:18" ht="18" customHeight="1" x14ac:dyDescent="0.25">
      <c r="A46" s="554" t="s">
        <v>545</v>
      </c>
      <c r="B46" s="554"/>
      <c r="C46" s="554"/>
      <c r="D46" s="554"/>
      <c r="E46" s="554"/>
      <c r="F46" s="554"/>
      <c r="G46" s="554"/>
      <c r="H46" s="554"/>
      <c r="I46" s="554"/>
      <c r="J46" s="554"/>
      <c r="K46" s="554"/>
      <c r="L46" s="554"/>
      <c r="M46" s="554"/>
      <c r="N46" s="554"/>
      <c r="O46" s="554"/>
      <c r="P46" s="554"/>
      <c r="Q46" s="554"/>
      <c r="R46" s="554"/>
    </row>
    <row r="47" spans="1:18" x14ac:dyDescent="0.25">
      <c r="A47" s="261" t="s">
        <v>345</v>
      </c>
      <c r="B47" s="286"/>
      <c r="C47" s="287"/>
      <c r="D47" s="287"/>
      <c r="E47" s="287"/>
      <c r="F47" s="287"/>
      <c r="G47" s="287"/>
      <c r="H47" s="287"/>
      <c r="I47" s="287"/>
      <c r="J47" s="287"/>
      <c r="K47" s="287"/>
      <c r="L47" s="261"/>
      <c r="M47" s="287"/>
      <c r="N47" s="287"/>
      <c r="Q47" s="261"/>
      <c r="R47" s="286"/>
    </row>
  </sheetData>
  <mergeCells count="11">
    <mergeCell ref="M3:R3"/>
    <mergeCell ref="A1:R1"/>
    <mergeCell ref="A2:R2"/>
    <mergeCell ref="A46:R46"/>
    <mergeCell ref="A45:R45"/>
    <mergeCell ref="A4:A5"/>
    <mergeCell ref="B4:B5"/>
    <mergeCell ref="Q4:Q5"/>
    <mergeCell ref="R4:R5"/>
    <mergeCell ref="J4:P4"/>
    <mergeCell ref="A11:A12"/>
  </mergeCells>
  <pageMargins left="0.7" right="0.7" top="0.75" bottom="0.75" header="0.3" footer="0.3"/>
  <pageSetup scale="68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1:K47"/>
  <sheetViews>
    <sheetView view="pageBreakPreview" topLeftCell="A38" zoomScaleSheetLayoutView="100" workbookViewId="0">
      <selection activeCell="Q14" sqref="Q14"/>
    </sheetView>
  </sheetViews>
  <sheetFormatPr defaultRowHeight="15" x14ac:dyDescent="0.25"/>
  <cols>
    <col min="1" max="1" width="10.140625" style="188" customWidth="1"/>
    <col min="2" max="2" width="9.42578125" style="157" customWidth="1"/>
    <col min="3" max="3" width="11.28515625" style="157" customWidth="1"/>
    <col min="4" max="4" width="9.7109375" style="157" customWidth="1"/>
    <col min="5" max="5" width="8.7109375" style="157" customWidth="1"/>
    <col min="6" max="6" width="9.140625" style="157" customWidth="1"/>
    <col min="7" max="8" width="9.5703125" style="157" customWidth="1"/>
    <col min="9" max="9" width="9.42578125" style="157" customWidth="1"/>
    <col min="10" max="10" width="13.28515625" style="157" customWidth="1"/>
    <col min="11" max="11" width="13.7109375" style="157" customWidth="1"/>
    <col min="12" max="16384" width="9.140625" style="157"/>
  </cols>
  <sheetData>
    <row r="1" spans="1:11" s="263" customFormat="1" ht="21" customHeight="1" x14ac:dyDescent="0.3">
      <c r="A1" s="535" t="s">
        <v>776</v>
      </c>
      <c r="B1" s="535"/>
      <c r="C1" s="535"/>
      <c r="D1" s="535"/>
      <c r="E1" s="535"/>
      <c r="F1" s="535"/>
      <c r="G1" s="535"/>
      <c r="H1" s="535"/>
      <c r="I1" s="535"/>
      <c r="J1" s="535"/>
      <c r="K1" s="535"/>
    </row>
    <row r="2" spans="1:11" s="263" customFormat="1" ht="21" customHeight="1" x14ac:dyDescent="0.3">
      <c r="A2" s="535" t="s">
        <v>775</v>
      </c>
      <c r="B2" s="535"/>
      <c r="C2" s="535"/>
      <c r="D2" s="535"/>
      <c r="E2" s="535"/>
      <c r="F2" s="535"/>
      <c r="G2" s="535"/>
      <c r="H2" s="535"/>
      <c r="I2" s="535"/>
      <c r="J2" s="535"/>
      <c r="K2" s="535"/>
    </row>
    <row r="3" spans="1:11" x14ac:dyDescent="0.25">
      <c r="A3" s="264"/>
      <c r="B3" s="265" t="s">
        <v>774</v>
      </c>
      <c r="C3" s="266"/>
      <c r="D3" s="266"/>
      <c r="E3" s="266"/>
      <c r="F3" s="266"/>
      <c r="G3" s="266"/>
      <c r="H3" s="266"/>
      <c r="I3" s="568" t="s">
        <v>604</v>
      </c>
      <c r="J3" s="568"/>
      <c r="K3" s="568"/>
    </row>
    <row r="4" spans="1:11" s="202" customFormat="1" ht="101.25" customHeight="1" x14ac:dyDescent="0.25">
      <c r="A4" s="267" t="s">
        <v>559</v>
      </c>
      <c r="B4" s="268" t="s">
        <v>324</v>
      </c>
      <c r="C4" s="269" t="s">
        <v>560</v>
      </c>
      <c r="D4" s="269" t="s">
        <v>754</v>
      </c>
      <c r="E4" s="269" t="s">
        <v>753</v>
      </c>
      <c r="F4" s="269" t="s">
        <v>752</v>
      </c>
      <c r="G4" s="269" t="s">
        <v>561</v>
      </c>
      <c r="H4" s="269" t="s">
        <v>562</v>
      </c>
      <c r="I4" s="2" t="s">
        <v>563</v>
      </c>
      <c r="J4" s="2" t="s">
        <v>1077</v>
      </c>
      <c r="K4" s="268" t="s">
        <v>1198</v>
      </c>
    </row>
    <row r="5" spans="1:11" s="273" customFormat="1" ht="18.75" hidden="1" customHeight="1" x14ac:dyDescent="0.25">
      <c r="A5" s="270"/>
      <c r="B5" s="271" t="s">
        <v>31</v>
      </c>
      <c r="C5" s="272">
        <v>407.03899999999999</v>
      </c>
      <c r="D5" s="272">
        <v>38.585999999999999</v>
      </c>
      <c r="E5" s="272">
        <v>1.9890000000000001</v>
      </c>
      <c r="F5" s="272">
        <v>36.597000000000001</v>
      </c>
      <c r="G5" s="272">
        <v>23.969000000000001</v>
      </c>
      <c r="H5" s="272">
        <v>34.334000000000003</v>
      </c>
      <c r="I5" s="272">
        <v>-10.365</v>
      </c>
      <c r="J5" s="272">
        <v>433.27100000000002</v>
      </c>
      <c r="K5" s="271" t="s">
        <v>509</v>
      </c>
    </row>
    <row r="6" spans="1:11" s="273" customFormat="1" ht="18.75" hidden="1" customHeight="1" x14ac:dyDescent="0.25">
      <c r="A6" s="274" t="s">
        <v>27</v>
      </c>
      <c r="B6" s="271" t="s">
        <v>36</v>
      </c>
      <c r="C6" s="272">
        <v>30.228000000000002</v>
      </c>
      <c r="D6" s="272"/>
      <c r="E6" s="272"/>
      <c r="F6" s="275">
        <v>0</v>
      </c>
      <c r="G6" s="272">
        <v>0.53600000000000003</v>
      </c>
      <c r="H6" s="272">
        <v>0.52500000000000002</v>
      </c>
      <c r="I6" s="272">
        <v>1.0999999999999999E-2</v>
      </c>
      <c r="J6" s="272">
        <v>30.239000000000001</v>
      </c>
      <c r="K6" s="271" t="s">
        <v>510</v>
      </c>
    </row>
    <row r="7" spans="1:11" s="273" customFormat="1" ht="18.75" hidden="1" customHeight="1" x14ac:dyDescent="0.25">
      <c r="A7" s="276"/>
      <c r="B7" s="271" t="s">
        <v>51</v>
      </c>
      <c r="C7" s="272">
        <f>SUM(C5:C6)</f>
        <v>437.267</v>
      </c>
      <c r="D7" s="272">
        <f t="shared" ref="D7:J7" si="0">SUM(D5:D6)</f>
        <v>38.585999999999999</v>
      </c>
      <c r="E7" s="272">
        <f t="shared" si="0"/>
        <v>1.9890000000000001</v>
      </c>
      <c r="F7" s="272">
        <f t="shared" si="0"/>
        <v>36.597000000000001</v>
      </c>
      <c r="G7" s="272">
        <f t="shared" si="0"/>
        <v>24.505000000000003</v>
      </c>
      <c r="H7" s="272">
        <f t="shared" si="0"/>
        <v>34.859000000000002</v>
      </c>
      <c r="I7" s="272">
        <f t="shared" si="0"/>
        <v>-10.354000000000001</v>
      </c>
      <c r="J7" s="275">
        <f t="shared" si="0"/>
        <v>463.51</v>
      </c>
      <c r="K7" s="271" t="s">
        <v>528</v>
      </c>
    </row>
    <row r="8" spans="1:11" s="273" customFormat="1" ht="18.75" hidden="1" customHeight="1" x14ac:dyDescent="0.25">
      <c r="A8" s="274"/>
      <c r="B8" s="271" t="s">
        <v>31</v>
      </c>
      <c r="C8" s="272">
        <v>430.83199999999999</v>
      </c>
      <c r="D8" s="272">
        <v>43.081000000000003</v>
      </c>
      <c r="E8" s="272">
        <v>1.554</v>
      </c>
      <c r="F8" s="272">
        <v>41.527000000000001</v>
      </c>
      <c r="G8" s="272">
        <v>34.334000000000003</v>
      </c>
      <c r="H8" s="272">
        <v>44.347999999999999</v>
      </c>
      <c r="I8" s="272">
        <v>-10.013999999999999</v>
      </c>
      <c r="J8" s="272">
        <v>462.34500000000003</v>
      </c>
      <c r="K8" s="271" t="s">
        <v>509</v>
      </c>
    </row>
    <row r="9" spans="1:11" s="273" customFormat="1" ht="18.75" hidden="1" customHeight="1" x14ac:dyDescent="0.25">
      <c r="A9" s="274" t="s">
        <v>28</v>
      </c>
      <c r="B9" s="271" t="s">
        <v>36</v>
      </c>
      <c r="C9" s="272">
        <v>31.285</v>
      </c>
      <c r="D9" s="272"/>
      <c r="E9" s="272"/>
      <c r="F9" s="275">
        <v>0</v>
      </c>
      <c r="G9" s="272">
        <v>0.52500000000000002</v>
      </c>
      <c r="H9" s="272">
        <v>1.002</v>
      </c>
      <c r="I9" s="272">
        <v>-0.47699999999999998</v>
      </c>
      <c r="J9" s="272">
        <v>30.808</v>
      </c>
      <c r="K9" s="271" t="s">
        <v>510</v>
      </c>
    </row>
    <row r="10" spans="1:11" s="273" customFormat="1" ht="18.75" hidden="1" customHeight="1" x14ac:dyDescent="0.25">
      <c r="A10" s="276"/>
      <c r="B10" s="271" t="s">
        <v>51</v>
      </c>
      <c r="C10" s="272">
        <f>SUM(C8:C9)</f>
        <v>462.11700000000002</v>
      </c>
      <c r="D10" s="272">
        <f t="shared" ref="D10:J10" si="1">SUM(D8:D9)</f>
        <v>43.081000000000003</v>
      </c>
      <c r="E10" s="272">
        <f t="shared" si="1"/>
        <v>1.554</v>
      </c>
      <c r="F10" s="272">
        <f t="shared" si="1"/>
        <v>41.527000000000001</v>
      </c>
      <c r="G10" s="272">
        <f t="shared" si="1"/>
        <v>34.859000000000002</v>
      </c>
      <c r="H10" s="275">
        <f t="shared" si="1"/>
        <v>45.35</v>
      </c>
      <c r="I10" s="272">
        <f t="shared" si="1"/>
        <v>-10.491</v>
      </c>
      <c r="J10" s="272">
        <f t="shared" si="1"/>
        <v>493.15300000000002</v>
      </c>
      <c r="K10" s="271" t="s">
        <v>528</v>
      </c>
    </row>
    <row r="11" spans="1:11" s="273" customFormat="1" ht="18.75" hidden="1" customHeight="1" x14ac:dyDescent="0.25">
      <c r="A11" s="277"/>
      <c r="B11" s="271" t="s">
        <v>31</v>
      </c>
      <c r="C11" s="278">
        <v>457.08199999999999</v>
      </c>
      <c r="D11" s="278">
        <v>49.793999999999997</v>
      </c>
      <c r="E11" s="278">
        <v>1.627</v>
      </c>
      <c r="F11" s="278">
        <v>48.167000000000002</v>
      </c>
      <c r="G11" s="278">
        <v>44.347999999999999</v>
      </c>
      <c r="H11" s="278">
        <v>46.779000000000003</v>
      </c>
      <c r="I11" s="278">
        <v>2.431</v>
      </c>
      <c r="J11" s="278">
        <v>502.81799999999998</v>
      </c>
      <c r="K11" s="271" t="s">
        <v>509</v>
      </c>
    </row>
    <row r="12" spans="1:11" s="273" customFormat="1" ht="18.75" hidden="1" customHeight="1" x14ac:dyDescent="0.25">
      <c r="A12" s="277" t="s">
        <v>29</v>
      </c>
      <c r="B12" s="271" t="s">
        <v>36</v>
      </c>
      <c r="C12" s="279">
        <v>33.979999999999997</v>
      </c>
      <c r="D12" s="278"/>
      <c r="E12" s="278"/>
      <c r="F12" s="278">
        <v>0</v>
      </c>
      <c r="G12" s="278">
        <v>1.002</v>
      </c>
      <c r="H12" s="278">
        <v>0.32800000000000001</v>
      </c>
      <c r="I12" s="278">
        <v>-0.67400000000000004</v>
      </c>
      <c r="J12" s="278">
        <v>34.654000000000003</v>
      </c>
      <c r="K12" s="271" t="s">
        <v>510</v>
      </c>
    </row>
    <row r="13" spans="1:11" s="273" customFormat="1" ht="18.75" hidden="1" customHeight="1" x14ac:dyDescent="0.25">
      <c r="A13" s="280"/>
      <c r="B13" s="271" t="s">
        <v>51</v>
      </c>
      <c r="C13" s="278">
        <f>SUM(C11:C12)</f>
        <v>491.06200000000001</v>
      </c>
      <c r="D13" s="278">
        <f t="shared" ref="D13:I13" si="2">SUM(D11:D12)</f>
        <v>49.793999999999997</v>
      </c>
      <c r="E13" s="278">
        <f t="shared" si="2"/>
        <v>1.627</v>
      </c>
      <c r="F13" s="278">
        <f t="shared" si="2"/>
        <v>48.167000000000002</v>
      </c>
      <c r="G13" s="279">
        <f t="shared" si="2"/>
        <v>45.35</v>
      </c>
      <c r="H13" s="278">
        <f t="shared" si="2"/>
        <v>47.107000000000006</v>
      </c>
      <c r="I13" s="278">
        <f t="shared" si="2"/>
        <v>1.7570000000000001</v>
      </c>
      <c r="J13" s="278">
        <v>537.47199999999998</v>
      </c>
      <c r="K13" s="271" t="s">
        <v>528</v>
      </c>
    </row>
    <row r="14" spans="1:11" s="273" customFormat="1" ht="18.75" customHeight="1" x14ac:dyDescent="0.25">
      <c r="A14" s="277"/>
      <c r="B14" s="271" t="s">
        <v>31</v>
      </c>
      <c r="C14" s="278">
        <v>492.75700000000001</v>
      </c>
      <c r="D14" s="278">
        <v>59.003</v>
      </c>
      <c r="E14" s="278">
        <v>1.655</v>
      </c>
      <c r="F14" s="278">
        <v>57.347999999999999</v>
      </c>
      <c r="G14" s="278">
        <v>46.779000000000003</v>
      </c>
      <c r="H14" s="278">
        <v>47.317</v>
      </c>
      <c r="I14" s="278">
        <v>0.53800000000000003</v>
      </c>
      <c r="J14" s="278">
        <v>549.56700000000001</v>
      </c>
      <c r="K14" s="271" t="s">
        <v>863</v>
      </c>
    </row>
    <row r="15" spans="1:11" s="273" customFormat="1" ht="18.75" customHeight="1" x14ac:dyDescent="0.25">
      <c r="A15" s="277" t="s">
        <v>325</v>
      </c>
      <c r="B15" s="271" t="s">
        <v>36</v>
      </c>
      <c r="C15" s="278">
        <v>32.420999999999999</v>
      </c>
      <c r="D15" s="278"/>
      <c r="E15" s="278"/>
      <c r="F15" s="278">
        <v>0</v>
      </c>
      <c r="G15" s="278">
        <v>0.32800000000000001</v>
      </c>
      <c r="H15" s="278">
        <v>0.90300000000000002</v>
      </c>
      <c r="I15" s="278">
        <v>0.57499999999999996</v>
      </c>
      <c r="J15" s="278">
        <v>31.846</v>
      </c>
      <c r="K15" s="271" t="s">
        <v>864</v>
      </c>
    </row>
    <row r="16" spans="1:11" s="273" customFormat="1" ht="18.75" customHeight="1" x14ac:dyDescent="0.25">
      <c r="A16" s="277"/>
      <c r="B16" s="271" t="s">
        <v>51</v>
      </c>
      <c r="C16" s="278">
        <f>SUM(C14:C15)</f>
        <v>525.178</v>
      </c>
      <c r="D16" s="278">
        <f t="shared" ref="D16:J16" si="3">SUM(D14:D15)</f>
        <v>59.003</v>
      </c>
      <c r="E16" s="278">
        <f t="shared" si="3"/>
        <v>1.655</v>
      </c>
      <c r="F16" s="278">
        <f t="shared" si="3"/>
        <v>57.347999999999999</v>
      </c>
      <c r="G16" s="278">
        <f t="shared" si="3"/>
        <v>47.107000000000006</v>
      </c>
      <c r="H16" s="279">
        <f t="shared" si="3"/>
        <v>48.22</v>
      </c>
      <c r="I16" s="278">
        <f t="shared" si="3"/>
        <v>1.113</v>
      </c>
      <c r="J16" s="278">
        <f t="shared" si="3"/>
        <v>581.41300000000001</v>
      </c>
      <c r="K16" s="271" t="s">
        <v>1076</v>
      </c>
    </row>
    <row r="17" spans="1:11" s="273" customFormat="1" ht="18.75" customHeight="1" x14ac:dyDescent="0.25">
      <c r="A17" s="281"/>
      <c r="B17" s="271" t="s">
        <v>31</v>
      </c>
      <c r="C17" s="278">
        <v>532.04200000000003</v>
      </c>
      <c r="D17" s="278">
        <v>73.254999999999995</v>
      </c>
      <c r="E17" s="278">
        <v>2.4540000000000002</v>
      </c>
      <c r="F17" s="278">
        <v>70.801000000000002</v>
      </c>
      <c r="G17" s="278">
        <v>47.317</v>
      </c>
      <c r="H17" s="278">
        <v>64.863</v>
      </c>
      <c r="I17" s="278">
        <v>17.545999999999999</v>
      </c>
      <c r="J17" s="278">
        <v>585.29700000000003</v>
      </c>
      <c r="K17" s="271" t="s">
        <v>863</v>
      </c>
    </row>
    <row r="18" spans="1:11" s="273" customFormat="1" ht="18.75" customHeight="1" x14ac:dyDescent="0.25">
      <c r="A18" s="277" t="s">
        <v>326</v>
      </c>
      <c r="B18" s="271" t="s">
        <v>36</v>
      </c>
      <c r="C18" s="278">
        <v>34.070999999999998</v>
      </c>
      <c r="D18" s="278"/>
      <c r="E18" s="278"/>
      <c r="F18" s="278"/>
      <c r="G18" s="278">
        <v>0.90300000000000002</v>
      </c>
      <c r="H18" s="278">
        <v>0.56499999999999995</v>
      </c>
      <c r="I18" s="278">
        <v>-0.33800000000000002</v>
      </c>
      <c r="J18" s="278">
        <v>34.408999999999999</v>
      </c>
      <c r="K18" s="271" t="s">
        <v>864</v>
      </c>
    </row>
    <row r="19" spans="1:11" s="273" customFormat="1" ht="18.75" customHeight="1" x14ac:dyDescent="0.25">
      <c r="A19" s="280"/>
      <c r="B19" s="271" t="s">
        <v>51</v>
      </c>
      <c r="C19" s="278">
        <f>SUM(C17:C18)</f>
        <v>566.11300000000006</v>
      </c>
      <c r="D19" s="278">
        <f t="shared" ref="D19:J19" si="4">SUM(D17:D18)</f>
        <v>73.254999999999995</v>
      </c>
      <c r="E19" s="278">
        <f t="shared" si="4"/>
        <v>2.4540000000000002</v>
      </c>
      <c r="F19" s="278">
        <f t="shared" si="4"/>
        <v>70.801000000000002</v>
      </c>
      <c r="G19" s="279">
        <f t="shared" si="4"/>
        <v>48.22</v>
      </c>
      <c r="H19" s="278">
        <f>SUM(H17:H18)</f>
        <v>65.427999999999997</v>
      </c>
      <c r="I19" s="278">
        <f t="shared" si="4"/>
        <v>17.207999999999998</v>
      </c>
      <c r="J19" s="278">
        <f t="shared" si="4"/>
        <v>619.70600000000002</v>
      </c>
      <c r="K19" s="271" t="s">
        <v>1076</v>
      </c>
    </row>
    <row r="20" spans="1:11" s="273" customFormat="1" ht="18.75" customHeight="1" x14ac:dyDescent="0.25">
      <c r="A20" s="277"/>
      <c r="B20" s="271" t="s">
        <v>31</v>
      </c>
      <c r="C20" s="278">
        <v>532.69399999999996</v>
      </c>
      <c r="D20" s="278">
        <v>68.197999999999993</v>
      </c>
      <c r="E20" s="278">
        <v>4.4089999999999998</v>
      </c>
      <c r="F20" s="278">
        <v>64.509</v>
      </c>
      <c r="G20" s="278">
        <v>64.863</v>
      </c>
      <c r="H20" s="278">
        <v>72.191999999999993</v>
      </c>
      <c r="I20" s="278">
        <v>7.3289999999999997</v>
      </c>
      <c r="J20" s="278">
        <v>589.87400000000002</v>
      </c>
      <c r="K20" s="271" t="s">
        <v>863</v>
      </c>
    </row>
    <row r="21" spans="1:11" s="273" customFormat="1" ht="18.75" customHeight="1" x14ac:dyDescent="0.25">
      <c r="A21" s="277" t="s">
        <v>314</v>
      </c>
      <c r="B21" s="271" t="s">
        <v>36</v>
      </c>
      <c r="C21" s="278">
        <v>37.732999999999997</v>
      </c>
      <c r="D21" s="278"/>
      <c r="E21" s="278"/>
      <c r="F21" s="278"/>
      <c r="G21" s="278">
        <v>0.56499999999999995</v>
      </c>
      <c r="H21" s="278">
        <v>0.61</v>
      </c>
      <c r="I21" s="278">
        <v>4.4999999999999998E-2</v>
      </c>
      <c r="J21" s="278">
        <v>37.688000000000002</v>
      </c>
      <c r="K21" s="271" t="s">
        <v>864</v>
      </c>
    </row>
    <row r="22" spans="1:11" s="273" customFormat="1" ht="18.75" customHeight="1" x14ac:dyDescent="0.25">
      <c r="A22" s="277"/>
      <c r="B22" s="271" t="s">
        <v>51</v>
      </c>
      <c r="C22" s="278">
        <f>SUM(C20:C21)</f>
        <v>570.42699999999991</v>
      </c>
      <c r="D22" s="278">
        <f t="shared" ref="D22:J22" si="5">SUM(D20:D21)</f>
        <v>68.197999999999993</v>
      </c>
      <c r="E22" s="278">
        <f t="shared" si="5"/>
        <v>4.4089999999999998</v>
      </c>
      <c r="F22" s="278">
        <f t="shared" si="5"/>
        <v>64.509</v>
      </c>
      <c r="G22" s="278">
        <f t="shared" si="5"/>
        <v>65.427999999999997</v>
      </c>
      <c r="H22" s="278">
        <f t="shared" si="5"/>
        <v>72.801999999999992</v>
      </c>
      <c r="I22" s="278">
        <f t="shared" si="5"/>
        <v>7.3739999999999997</v>
      </c>
      <c r="J22" s="278">
        <f t="shared" si="5"/>
        <v>627.56200000000001</v>
      </c>
      <c r="K22" s="271" t="s">
        <v>1076</v>
      </c>
    </row>
    <row r="23" spans="1:11" s="273" customFormat="1" ht="18.75" customHeight="1" x14ac:dyDescent="0.25">
      <c r="A23" s="281"/>
      <c r="B23" s="271" t="s">
        <v>31</v>
      </c>
      <c r="C23" s="278">
        <v>539.95000000000005</v>
      </c>
      <c r="D23" s="278">
        <v>102.85299999999999</v>
      </c>
      <c r="E23" s="278">
        <v>2.0139999999999998</v>
      </c>
      <c r="F23" s="278">
        <v>100.839</v>
      </c>
      <c r="G23" s="278">
        <v>72.191999999999993</v>
      </c>
      <c r="H23" s="278">
        <v>74.040000000000006</v>
      </c>
      <c r="I23" s="278">
        <v>1.8480000000000001</v>
      </c>
      <c r="J23" s="278">
        <v>642.63699999999994</v>
      </c>
      <c r="K23" s="271" t="s">
        <v>863</v>
      </c>
    </row>
    <row r="24" spans="1:11" s="273" customFormat="1" ht="18.75" customHeight="1" x14ac:dyDescent="0.25">
      <c r="A24" s="277" t="s">
        <v>1</v>
      </c>
      <c r="B24" s="271" t="s">
        <v>36</v>
      </c>
      <c r="C24" s="278">
        <v>42.332000000000001</v>
      </c>
      <c r="D24" s="278"/>
      <c r="E24" s="278"/>
      <c r="F24" s="278"/>
      <c r="G24" s="278">
        <v>0.61</v>
      </c>
      <c r="H24" s="278">
        <v>1.0509999999999999</v>
      </c>
      <c r="I24" s="278">
        <v>0.441</v>
      </c>
      <c r="J24" s="278">
        <v>42.773000000000003</v>
      </c>
      <c r="K24" s="271" t="s">
        <v>864</v>
      </c>
    </row>
    <row r="25" spans="1:11" s="273" customFormat="1" ht="18.75" customHeight="1" x14ac:dyDescent="0.25">
      <c r="A25" s="280"/>
      <c r="B25" s="271" t="s">
        <v>51</v>
      </c>
      <c r="C25" s="278">
        <f>SUM(C23:C24)</f>
        <v>582.28200000000004</v>
      </c>
      <c r="D25" s="278">
        <f t="shared" ref="D25:J25" si="6">SUM(D23:D24)</f>
        <v>102.85299999999999</v>
      </c>
      <c r="E25" s="278">
        <f t="shared" si="6"/>
        <v>2.0139999999999998</v>
      </c>
      <c r="F25" s="278">
        <f t="shared" si="6"/>
        <v>100.839</v>
      </c>
      <c r="G25" s="278">
        <f t="shared" si="6"/>
        <v>72.801999999999992</v>
      </c>
      <c r="H25" s="278">
        <f t="shared" si="6"/>
        <v>75.091000000000008</v>
      </c>
      <c r="I25" s="278">
        <f t="shared" si="6"/>
        <v>2.2890000000000001</v>
      </c>
      <c r="J25" s="279">
        <f t="shared" si="6"/>
        <v>685.41</v>
      </c>
      <c r="K25" s="271" t="s">
        <v>1076</v>
      </c>
    </row>
    <row r="26" spans="1:11" s="273" customFormat="1" ht="18.75" customHeight="1" x14ac:dyDescent="0.25">
      <c r="A26" s="277"/>
      <c r="B26" s="271" t="s">
        <v>31</v>
      </c>
      <c r="C26" s="278">
        <v>556.40200000000004</v>
      </c>
      <c r="D26" s="278">
        <v>145.785</v>
      </c>
      <c r="E26" s="278">
        <v>2.4430000000000001</v>
      </c>
      <c r="F26" s="278">
        <v>143.34200000000001</v>
      </c>
      <c r="G26" s="278">
        <v>74.040000000000006</v>
      </c>
      <c r="H26" s="278">
        <v>63.048999999999999</v>
      </c>
      <c r="I26" s="278">
        <v>-10.991</v>
      </c>
      <c r="J26" s="278">
        <v>688.75300000000004</v>
      </c>
      <c r="K26" s="271" t="s">
        <v>863</v>
      </c>
    </row>
    <row r="27" spans="1:11" s="273" customFormat="1" ht="18.75" customHeight="1" x14ac:dyDescent="0.25">
      <c r="A27" s="277" t="s">
        <v>2</v>
      </c>
      <c r="B27" s="271" t="s">
        <v>36</v>
      </c>
      <c r="C27" s="278">
        <v>46.453000000000003</v>
      </c>
      <c r="D27" s="278">
        <v>1E-3</v>
      </c>
      <c r="E27" s="278">
        <v>6.9000000000000006E-2</v>
      </c>
      <c r="F27" s="278">
        <v>-6.8000000000000005E-2</v>
      </c>
      <c r="G27" s="278">
        <v>1.0509999999999999</v>
      </c>
      <c r="H27" s="278">
        <v>1.4930000000000001</v>
      </c>
      <c r="I27" s="278">
        <v>0.442</v>
      </c>
      <c r="J27" s="278">
        <v>46.826999999999998</v>
      </c>
      <c r="K27" s="271" t="s">
        <v>864</v>
      </c>
    </row>
    <row r="28" spans="1:11" s="273" customFormat="1" ht="18.75" customHeight="1" x14ac:dyDescent="0.25">
      <c r="A28" s="277"/>
      <c r="B28" s="271" t="s">
        <v>51</v>
      </c>
      <c r="C28" s="278">
        <f>SUM(C26:C27)</f>
        <v>602.85500000000002</v>
      </c>
      <c r="D28" s="278">
        <f t="shared" ref="D28:J28" si="7">SUM(D26:D27)</f>
        <v>145.786</v>
      </c>
      <c r="E28" s="278">
        <f t="shared" si="7"/>
        <v>2.512</v>
      </c>
      <c r="F28" s="278">
        <f t="shared" si="7"/>
        <v>143.274</v>
      </c>
      <c r="G28" s="278">
        <f t="shared" si="7"/>
        <v>75.091000000000008</v>
      </c>
      <c r="H28" s="278">
        <f t="shared" si="7"/>
        <v>64.542000000000002</v>
      </c>
      <c r="I28" s="278">
        <f t="shared" si="7"/>
        <v>-10.548999999999999</v>
      </c>
      <c r="J28" s="279">
        <f t="shared" si="7"/>
        <v>735.58</v>
      </c>
      <c r="K28" s="271" t="s">
        <v>1076</v>
      </c>
    </row>
    <row r="29" spans="1:11" s="273" customFormat="1" ht="18.75" customHeight="1" x14ac:dyDescent="0.25">
      <c r="A29" s="281"/>
      <c r="B29" s="271" t="s">
        <v>31</v>
      </c>
      <c r="C29" s="278">
        <v>565.76599999999996</v>
      </c>
      <c r="D29" s="278">
        <v>168.43899999999999</v>
      </c>
      <c r="E29" s="278">
        <v>2.153</v>
      </c>
      <c r="F29" s="278">
        <v>166.286</v>
      </c>
      <c r="G29" s="278">
        <v>63.048999999999999</v>
      </c>
      <c r="H29" s="278">
        <v>55.177999999999997</v>
      </c>
      <c r="I29" s="278">
        <v>-7.8710000000000004</v>
      </c>
      <c r="J29" s="278">
        <v>724.18100000000004</v>
      </c>
      <c r="K29" s="271" t="s">
        <v>863</v>
      </c>
    </row>
    <row r="30" spans="1:11" s="273" customFormat="1" ht="18.75" customHeight="1" x14ac:dyDescent="0.25">
      <c r="A30" s="277" t="s">
        <v>3</v>
      </c>
      <c r="B30" s="271" t="s">
        <v>36</v>
      </c>
      <c r="C30" s="278">
        <v>44.271000000000001</v>
      </c>
      <c r="D30" s="278">
        <v>1E-3</v>
      </c>
      <c r="E30" s="278">
        <v>2E-3</v>
      </c>
      <c r="F30" s="278">
        <v>-1E-3</v>
      </c>
      <c r="G30" s="278">
        <v>1.4930000000000001</v>
      </c>
      <c r="H30" s="278">
        <v>1.86</v>
      </c>
      <c r="I30" s="278">
        <v>0.36699999999999999</v>
      </c>
      <c r="J30" s="278">
        <v>44.637</v>
      </c>
      <c r="K30" s="271" t="s">
        <v>864</v>
      </c>
    </row>
    <row r="31" spans="1:11" s="273" customFormat="1" ht="18.75" customHeight="1" x14ac:dyDescent="0.25">
      <c r="A31" s="280"/>
      <c r="B31" s="271" t="s">
        <v>51</v>
      </c>
      <c r="C31" s="278">
        <f>SUM(C29:C30)</f>
        <v>610.03699999999992</v>
      </c>
      <c r="D31" s="279">
        <f t="shared" ref="D31:J31" si="8">SUM(D29:D30)</f>
        <v>168.44</v>
      </c>
      <c r="E31" s="278">
        <f t="shared" si="8"/>
        <v>2.1549999999999998</v>
      </c>
      <c r="F31" s="278">
        <f t="shared" si="8"/>
        <v>166.285</v>
      </c>
      <c r="G31" s="278">
        <f t="shared" si="8"/>
        <v>64.542000000000002</v>
      </c>
      <c r="H31" s="278">
        <f t="shared" si="8"/>
        <v>57.037999999999997</v>
      </c>
      <c r="I31" s="278">
        <f t="shared" si="8"/>
        <v>-7.5040000000000004</v>
      </c>
      <c r="J31" s="278">
        <f t="shared" si="8"/>
        <v>768.81799999999998</v>
      </c>
      <c r="K31" s="271" t="s">
        <v>1076</v>
      </c>
    </row>
    <row r="32" spans="1:11" s="273" customFormat="1" ht="18.75" customHeight="1" x14ac:dyDescent="0.25">
      <c r="A32" s="277"/>
      <c r="B32" s="271" t="s">
        <v>31</v>
      </c>
      <c r="C32" s="278">
        <v>612.43499999999995</v>
      </c>
      <c r="D32" s="278">
        <v>212.10300000000001</v>
      </c>
      <c r="E32" s="278">
        <v>1.238</v>
      </c>
      <c r="F32" s="278">
        <v>210.86500000000001</v>
      </c>
      <c r="G32" s="278">
        <v>55.177999999999997</v>
      </c>
      <c r="H32" s="278">
        <v>59.389000000000003</v>
      </c>
      <c r="I32" s="278">
        <v>4.2110000000000003</v>
      </c>
      <c r="J32" s="278">
        <v>827.51099999999997</v>
      </c>
      <c r="K32" s="271" t="s">
        <v>863</v>
      </c>
    </row>
    <row r="33" spans="1:11" s="273" customFormat="1" ht="18.75" customHeight="1" x14ac:dyDescent="0.25">
      <c r="A33" s="277" t="s">
        <v>4</v>
      </c>
      <c r="B33" s="271" t="s">
        <v>36</v>
      </c>
      <c r="C33" s="278">
        <v>48.256999999999998</v>
      </c>
      <c r="D33" s="278">
        <v>1E-3</v>
      </c>
      <c r="E33" s="278">
        <v>3.0000000000000001E-3</v>
      </c>
      <c r="F33" s="278">
        <v>-2E-3</v>
      </c>
      <c r="G33" s="279">
        <v>1.86</v>
      </c>
      <c r="H33" s="278">
        <v>3.1760000000000002</v>
      </c>
      <c r="I33" s="278">
        <v>1.3160000000000001</v>
      </c>
      <c r="J33" s="278">
        <v>49.570999999999998</v>
      </c>
      <c r="K33" s="271" t="s">
        <v>864</v>
      </c>
    </row>
    <row r="34" spans="1:11" s="273" customFormat="1" ht="18.75" customHeight="1" x14ac:dyDescent="0.25">
      <c r="A34" s="277"/>
      <c r="B34" s="271" t="s">
        <v>51</v>
      </c>
      <c r="C34" s="278">
        <f>SUM(C32:C33)</f>
        <v>660.69199999999989</v>
      </c>
      <c r="D34" s="278">
        <f t="shared" ref="D34:J34" si="9">SUM(D32:D33)</f>
        <v>212.10400000000001</v>
      </c>
      <c r="E34" s="278">
        <f t="shared" si="9"/>
        <v>1.2409999999999999</v>
      </c>
      <c r="F34" s="278">
        <f t="shared" si="9"/>
        <v>210.863</v>
      </c>
      <c r="G34" s="278">
        <f t="shared" si="9"/>
        <v>57.037999999999997</v>
      </c>
      <c r="H34" s="278">
        <f t="shared" si="9"/>
        <v>62.565000000000005</v>
      </c>
      <c r="I34" s="278">
        <f t="shared" si="9"/>
        <v>5.5270000000000001</v>
      </c>
      <c r="J34" s="278">
        <f t="shared" si="9"/>
        <v>877.08199999999999</v>
      </c>
      <c r="K34" s="271" t="s">
        <v>1076</v>
      </c>
    </row>
    <row r="35" spans="1:11" s="273" customFormat="1" ht="18.75" customHeight="1" x14ac:dyDescent="0.25">
      <c r="A35" s="281"/>
      <c r="B35" s="271" t="s">
        <v>31</v>
      </c>
      <c r="C35" s="278">
        <v>639.23</v>
      </c>
      <c r="D35" s="278">
        <v>203.94900000000001</v>
      </c>
      <c r="E35" s="278">
        <v>1.575</v>
      </c>
      <c r="F35" s="278">
        <v>202.374</v>
      </c>
      <c r="G35" s="278">
        <v>59.389000000000003</v>
      </c>
      <c r="H35" s="278">
        <v>65.361000000000004</v>
      </c>
      <c r="I35" s="278">
        <v>5.9720000000000004</v>
      </c>
      <c r="J35" s="278">
        <v>847.57600000000002</v>
      </c>
      <c r="K35" s="271" t="s">
        <v>863</v>
      </c>
    </row>
    <row r="36" spans="1:11" s="273" customFormat="1" ht="18.75" customHeight="1" x14ac:dyDescent="0.25">
      <c r="A36" s="277" t="s">
        <v>5</v>
      </c>
      <c r="B36" s="271" t="s">
        <v>36</v>
      </c>
      <c r="C36" s="278">
        <v>43.841999999999999</v>
      </c>
      <c r="D36" s="278">
        <v>1E-3</v>
      </c>
      <c r="E36" s="278">
        <v>1E-3</v>
      </c>
      <c r="F36" s="278">
        <v>1E-3</v>
      </c>
      <c r="G36" s="278">
        <v>3.1760000000000002</v>
      </c>
      <c r="H36" s="278">
        <v>4.8090000000000002</v>
      </c>
      <c r="I36" s="278">
        <v>1.633</v>
      </c>
      <c r="J36" s="278">
        <v>45.475999999999999</v>
      </c>
      <c r="K36" s="271" t="s">
        <v>864</v>
      </c>
    </row>
    <row r="37" spans="1:11" s="273" customFormat="1" ht="18.75" customHeight="1" x14ac:dyDescent="0.25">
      <c r="A37" s="280"/>
      <c r="B37" s="271" t="s">
        <v>51</v>
      </c>
      <c r="C37" s="278">
        <f>SUM(C35:C36)</f>
        <v>683.072</v>
      </c>
      <c r="D37" s="278">
        <f t="shared" ref="D37:J37" si="10">SUM(D35:D36)</f>
        <v>203.95000000000002</v>
      </c>
      <c r="E37" s="278">
        <f t="shared" si="10"/>
        <v>1.5759999999999998</v>
      </c>
      <c r="F37" s="278">
        <f t="shared" si="10"/>
        <v>202.375</v>
      </c>
      <c r="G37" s="278">
        <f t="shared" si="10"/>
        <v>62.565000000000005</v>
      </c>
      <c r="H37" s="279">
        <f t="shared" si="10"/>
        <v>70.17</v>
      </c>
      <c r="I37" s="278">
        <f t="shared" si="10"/>
        <v>7.6050000000000004</v>
      </c>
      <c r="J37" s="278">
        <f t="shared" si="10"/>
        <v>893.05200000000002</v>
      </c>
      <c r="K37" s="271" t="s">
        <v>1076</v>
      </c>
    </row>
    <row r="38" spans="1:11" s="273" customFormat="1" ht="18.75" customHeight="1" x14ac:dyDescent="0.25">
      <c r="A38" s="277"/>
      <c r="B38" s="271" t="s">
        <v>31</v>
      </c>
      <c r="C38" s="278">
        <v>657.86800000000005</v>
      </c>
      <c r="D38" s="278">
        <v>190.953</v>
      </c>
      <c r="E38" s="278">
        <v>1.7729999999999999</v>
      </c>
      <c r="F38" s="278">
        <v>189.18</v>
      </c>
      <c r="G38" s="278">
        <v>65.361000000000004</v>
      </c>
      <c r="H38" s="278">
        <v>76.888999999999996</v>
      </c>
      <c r="I38" s="278">
        <v>11.528</v>
      </c>
      <c r="J38" s="278">
        <v>858.57600000000002</v>
      </c>
      <c r="K38" s="271" t="s">
        <v>863</v>
      </c>
    </row>
    <row r="39" spans="1:11" s="273" customFormat="1" ht="18.75" customHeight="1" x14ac:dyDescent="0.25">
      <c r="A39" s="277" t="s">
        <v>493</v>
      </c>
      <c r="B39" s="271" t="s">
        <v>36</v>
      </c>
      <c r="C39" s="278">
        <v>45.23</v>
      </c>
      <c r="D39" s="278">
        <v>1.9E-2</v>
      </c>
      <c r="E39" s="278">
        <v>5.0000000000000001E-3</v>
      </c>
      <c r="F39" s="278">
        <v>1.4E-2</v>
      </c>
      <c r="G39" s="278">
        <v>4.8090000000000002</v>
      </c>
      <c r="H39" s="278">
        <v>6.883</v>
      </c>
      <c r="I39" s="278">
        <v>2.0739999999999998</v>
      </c>
      <c r="J39" s="278">
        <v>47.317999999999998</v>
      </c>
      <c r="K39" s="271" t="s">
        <v>864</v>
      </c>
    </row>
    <row r="40" spans="1:11" s="273" customFormat="1" ht="18.75" customHeight="1" x14ac:dyDescent="0.25">
      <c r="A40" s="280"/>
      <c r="B40" s="271" t="s">
        <v>51</v>
      </c>
      <c r="C40" s="278">
        <f>SUM(C38:C39)</f>
        <v>703.09800000000007</v>
      </c>
      <c r="D40" s="278">
        <f t="shared" ref="D40:J40" si="11">SUM(D38:D39)</f>
        <v>190.97200000000001</v>
      </c>
      <c r="E40" s="278">
        <f t="shared" si="11"/>
        <v>1.7779999999999998</v>
      </c>
      <c r="F40" s="278">
        <f t="shared" si="11"/>
        <v>189.19400000000002</v>
      </c>
      <c r="G40" s="279">
        <f t="shared" si="11"/>
        <v>70.17</v>
      </c>
      <c r="H40" s="278">
        <f t="shared" si="11"/>
        <v>83.771999999999991</v>
      </c>
      <c r="I40" s="278">
        <f t="shared" si="11"/>
        <v>13.602</v>
      </c>
      <c r="J40" s="278">
        <f t="shared" si="11"/>
        <v>905.89400000000001</v>
      </c>
      <c r="K40" s="271" t="s">
        <v>1076</v>
      </c>
    </row>
    <row r="41" spans="1:11" s="273" customFormat="1" ht="18.75" customHeight="1" x14ac:dyDescent="0.25">
      <c r="A41" s="277"/>
      <c r="B41" s="271" t="s">
        <v>31</v>
      </c>
      <c r="C41" s="278">
        <v>675.4</v>
      </c>
      <c r="D41" s="278">
        <v>208.273</v>
      </c>
      <c r="E41" s="278">
        <v>1.5029999999999999</v>
      </c>
      <c r="F41" s="278">
        <v>206.77</v>
      </c>
      <c r="G41" s="279">
        <v>76.888999999999996</v>
      </c>
      <c r="H41" s="278">
        <v>60.984000000000002</v>
      </c>
      <c r="I41" s="278">
        <v>-15.904999999999999</v>
      </c>
      <c r="J41" s="278">
        <v>866.26499999999999</v>
      </c>
      <c r="K41" s="271" t="s">
        <v>863</v>
      </c>
    </row>
    <row r="42" spans="1:11" s="273" customFormat="1" ht="18.75" customHeight="1" x14ac:dyDescent="0.25">
      <c r="A42" s="277" t="s">
        <v>540</v>
      </c>
      <c r="B42" s="271" t="s">
        <v>36</v>
      </c>
      <c r="C42" s="278">
        <v>45.23</v>
      </c>
      <c r="D42" s="278">
        <v>0.01</v>
      </c>
      <c r="E42" s="278">
        <v>4.0000000000000001E-3</v>
      </c>
      <c r="F42" s="278">
        <v>6.0000000000000001E-3</v>
      </c>
      <c r="G42" s="279">
        <v>6.883</v>
      </c>
      <c r="H42" s="278">
        <v>7.21</v>
      </c>
      <c r="I42" s="278">
        <v>0.32700000000000001</v>
      </c>
      <c r="J42" s="278">
        <v>45.563000000000002</v>
      </c>
      <c r="K42" s="271" t="s">
        <v>864</v>
      </c>
    </row>
    <row r="43" spans="1:11" s="273" customFormat="1" ht="18.75" customHeight="1" x14ac:dyDescent="0.25">
      <c r="A43" s="280"/>
      <c r="B43" s="271" t="s">
        <v>51</v>
      </c>
      <c r="C43" s="279">
        <f>SUM(C41:C42)</f>
        <v>720.63</v>
      </c>
      <c r="D43" s="278">
        <f t="shared" ref="D43:J43" si="12">SUM(D41:D42)</f>
        <v>208.28299999999999</v>
      </c>
      <c r="E43" s="278">
        <f t="shared" si="12"/>
        <v>1.5069999999999999</v>
      </c>
      <c r="F43" s="278">
        <f t="shared" si="12"/>
        <v>206.77600000000001</v>
      </c>
      <c r="G43" s="278">
        <f t="shared" si="12"/>
        <v>83.771999999999991</v>
      </c>
      <c r="H43" s="278">
        <f t="shared" si="12"/>
        <v>68.194000000000003</v>
      </c>
      <c r="I43" s="278">
        <f t="shared" si="12"/>
        <v>-15.577999999999999</v>
      </c>
      <c r="J43" s="278">
        <f t="shared" si="12"/>
        <v>911.82799999999997</v>
      </c>
      <c r="K43" s="271" t="s">
        <v>1076</v>
      </c>
    </row>
    <row r="44" spans="1:11" ht="14.25" customHeight="1" x14ac:dyDescent="0.25">
      <c r="A44" s="282" t="s">
        <v>546</v>
      </c>
      <c r="B44" s="283"/>
      <c r="K44" s="283"/>
    </row>
    <row r="45" spans="1:11" ht="14.25" customHeight="1" x14ac:dyDescent="0.25">
      <c r="A45" s="284" t="s">
        <v>547</v>
      </c>
      <c r="B45" s="283"/>
      <c r="K45" s="283"/>
    </row>
    <row r="46" spans="1:11" ht="28.5" customHeight="1" x14ac:dyDescent="0.25">
      <c r="A46" s="567" t="s">
        <v>342</v>
      </c>
      <c r="B46" s="567"/>
      <c r="C46" s="567"/>
      <c r="D46" s="567"/>
      <c r="E46" s="567"/>
      <c r="F46" s="567"/>
      <c r="G46" s="567"/>
      <c r="H46" s="567"/>
      <c r="I46" s="567"/>
      <c r="J46" s="567"/>
      <c r="K46" s="285"/>
    </row>
    <row r="47" spans="1:11" x14ac:dyDescent="0.25">
      <c r="A47" s="261"/>
      <c r="B47" s="286"/>
      <c r="C47" s="287"/>
      <c r="D47" s="287"/>
      <c r="E47" s="287"/>
      <c r="F47" s="287"/>
      <c r="G47" s="287"/>
      <c r="H47" s="287"/>
      <c r="I47" s="287"/>
      <c r="J47" s="287"/>
      <c r="K47" s="286"/>
    </row>
  </sheetData>
  <mergeCells count="4">
    <mergeCell ref="A46:J46"/>
    <mergeCell ref="A1:K1"/>
    <mergeCell ref="A2:K2"/>
    <mergeCell ref="I3:K3"/>
  </mergeCells>
  <pageMargins left="0.6" right="0.3" top="0.62" bottom="0.75" header="0.3" footer="0.3"/>
  <pageSetup paperSize="9" scale="81" fitToHeight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K28"/>
  <sheetViews>
    <sheetView view="pageBreakPreview" topLeftCell="A19" zoomScale="130" zoomScaleSheetLayoutView="130" workbookViewId="0">
      <selection activeCell="Q14" sqref="Q14"/>
    </sheetView>
  </sheetViews>
  <sheetFormatPr defaultRowHeight="12.75" x14ac:dyDescent="0.2"/>
  <cols>
    <col min="1" max="1" width="20.140625" style="262" customWidth="1"/>
    <col min="2" max="2" width="11.7109375" style="111" customWidth="1"/>
    <col min="3" max="3" width="11.85546875" style="111" customWidth="1"/>
    <col min="4" max="5" width="11.140625" style="111" customWidth="1"/>
    <col min="6" max="6" width="11.42578125" style="111" customWidth="1"/>
    <col min="7" max="7" width="11.140625" style="111" customWidth="1"/>
    <col min="8" max="8" width="12.5703125" style="111" customWidth="1"/>
    <col min="9" max="9" width="12" style="111" customWidth="1"/>
    <col min="10" max="10" width="13.28515625" style="111" customWidth="1"/>
    <col min="11" max="11" width="20.85546875" style="111" customWidth="1"/>
    <col min="12" max="16384" width="9.140625" style="111"/>
  </cols>
  <sheetData>
    <row r="1" spans="1:11" s="109" customFormat="1" ht="15.75" x14ac:dyDescent="0.25">
      <c r="A1" s="569" t="s">
        <v>1199</v>
      </c>
      <c r="B1" s="569"/>
      <c r="C1" s="569"/>
      <c r="D1" s="569"/>
      <c r="E1" s="569"/>
      <c r="F1" s="569"/>
      <c r="G1" s="569"/>
      <c r="H1" s="569"/>
      <c r="I1" s="569"/>
      <c r="J1" s="569"/>
      <c r="K1" s="569"/>
    </row>
    <row r="2" spans="1:11" s="109" customFormat="1" ht="20.25" customHeight="1" x14ac:dyDescent="0.25">
      <c r="A2" s="569" t="s">
        <v>755</v>
      </c>
      <c r="B2" s="569"/>
      <c r="C2" s="569"/>
      <c r="D2" s="569"/>
      <c r="E2" s="569"/>
      <c r="F2" s="569"/>
      <c r="G2" s="569"/>
      <c r="H2" s="569"/>
      <c r="I2" s="569"/>
      <c r="J2" s="569"/>
      <c r="K2" s="569"/>
    </row>
    <row r="3" spans="1:11" ht="15.75" customHeight="1" x14ac:dyDescent="0.2">
      <c r="A3" s="239"/>
      <c r="B3" s="239"/>
      <c r="C3" s="239"/>
      <c r="D3" s="239"/>
      <c r="E3" s="239"/>
      <c r="F3" s="239"/>
      <c r="G3" s="239"/>
      <c r="H3" s="574" t="s">
        <v>766</v>
      </c>
      <c r="I3" s="574"/>
      <c r="J3" s="574"/>
      <c r="K3" s="574"/>
    </row>
    <row r="4" spans="1:11" s="112" customFormat="1" ht="26.25" customHeight="1" x14ac:dyDescent="0.25">
      <c r="A4" s="240" t="s">
        <v>0</v>
      </c>
      <c r="B4" s="241" t="s">
        <v>27</v>
      </c>
      <c r="C4" s="241" t="s">
        <v>314</v>
      </c>
      <c r="D4" s="242" t="s">
        <v>1</v>
      </c>
      <c r="E4" s="242" t="s">
        <v>2</v>
      </c>
      <c r="F4" s="242" t="s">
        <v>3</v>
      </c>
      <c r="G4" s="242" t="s">
        <v>4</v>
      </c>
      <c r="H4" s="242" t="s">
        <v>5</v>
      </c>
      <c r="I4" s="242" t="s">
        <v>493</v>
      </c>
      <c r="J4" s="242" t="s">
        <v>540</v>
      </c>
      <c r="K4" s="240" t="s">
        <v>1171</v>
      </c>
    </row>
    <row r="5" spans="1:11" s="122" customFormat="1" ht="30.75" customHeight="1" x14ac:dyDescent="0.25">
      <c r="A5" s="571" t="s">
        <v>6</v>
      </c>
      <c r="B5" s="573"/>
      <c r="C5" s="573"/>
      <c r="D5" s="573"/>
      <c r="E5" s="573"/>
      <c r="F5" s="573"/>
      <c r="G5" s="573"/>
      <c r="H5" s="573"/>
      <c r="I5" s="573"/>
      <c r="J5" s="243"/>
      <c r="K5" s="244" t="s">
        <v>1200</v>
      </c>
    </row>
    <row r="6" spans="1:11" s="248" customFormat="1" ht="24" customHeight="1" x14ac:dyDescent="0.25">
      <c r="A6" s="245" t="s">
        <v>302</v>
      </c>
      <c r="B6" s="246">
        <v>0.15</v>
      </c>
      <c r="C6" s="247">
        <v>0.16300000000000001</v>
      </c>
      <c r="D6" s="246">
        <v>0.189</v>
      </c>
      <c r="E6" s="246">
        <v>0.157</v>
      </c>
      <c r="F6" s="246">
        <v>0.125</v>
      </c>
      <c r="G6" s="246">
        <v>0.126</v>
      </c>
      <c r="H6" s="246">
        <v>0.13500000000000001</v>
      </c>
      <c r="I6" s="246">
        <v>0.11</v>
      </c>
      <c r="J6" s="246">
        <v>0.182</v>
      </c>
      <c r="K6" s="245" t="s">
        <v>1078</v>
      </c>
    </row>
    <row r="7" spans="1:11" s="248" customFormat="1" ht="24" customHeight="1" x14ac:dyDescent="0.25">
      <c r="A7" s="249" t="s">
        <v>7</v>
      </c>
      <c r="B7" s="250">
        <v>30.295000000000002</v>
      </c>
      <c r="C7" s="250">
        <v>48.930999999999997</v>
      </c>
      <c r="D7" s="251">
        <v>51.107999999999997</v>
      </c>
      <c r="E7" s="251">
        <v>51.064999999999998</v>
      </c>
      <c r="F7" s="251">
        <v>55.088000000000001</v>
      </c>
      <c r="G7" s="251">
        <v>54.43</v>
      </c>
      <c r="H7" s="251">
        <v>58.548000000000002</v>
      </c>
      <c r="I7" s="251">
        <v>59.603999999999999</v>
      </c>
      <c r="J7" s="251">
        <v>38.767000000000003</v>
      </c>
      <c r="K7" s="249" t="s">
        <v>1079</v>
      </c>
    </row>
    <row r="8" spans="1:11" s="248" customFormat="1" ht="24" customHeight="1" x14ac:dyDescent="0.25">
      <c r="A8" s="249" t="s">
        <v>8</v>
      </c>
      <c r="B8" s="250">
        <v>0.93200000000000005</v>
      </c>
      <c r="C8" s="250">
        <v>0.40300000000000002</v>
      </c>
      <c r="D8" s="251">
        <v>0.31900000000000001</v>
      </c>
      <c r="E8" s="251">
        <v>0.33</v>
      </c>
      <c r="F8" s="251">
        <v>0.249</v>
      </c>
      <c r="G8" s="251">
        <v>0.31</v>
      </c>
      <c r="H8" s="251">
        <v>0.20899999999999999</v>
      </c>
      <c r="I8" s="251">
        <v>0.13100000000000001</v>
      </c>
      <c r="J8" s="251">
        <v>0.18</v>
      </c>
      <c r="K8" s="249" t="s">
        <v>1080</v>
      </c>
    </row>
    <row r="9" spans="1:11" s="248" customFormat="1" ht="24" customHeight="1" x14ac:dyDescent="0.25">
      <c r="A9" s="249" t="s">
        <v>9</v>
      </c>
      <c r="B9" s="250">
        <v>0.13400000000000001</v>
      </c>
      <c r="C9" s="250">
        <v>3.5999999999999997E-2</v>
      </c>
      <c r="D9" s="251">
        <v>4.3999999999999997E-2</v>
      </c>
      <c r="E9" s="251">
        <v>0.03</v>
      </c>
      <c r="F9" s="251">
        <v>1.3560000000000001</v>
      </c>
      <c r="G9" s="251">
        <v>0.57999999999999996</v>
      </c>
      <c r="H9" s="251">
        <v>1.9950000000000001</v>
      </c>
      <c r="I9" s="251">
        <v>1.8160000000000001</v>
      </c>
      <c r="J9" s="251">
        <v>1.018</v>
      </c>
      <c r="K9" s="249" t="s">
        <v>1081</v>
      </c>
    </row>
    <row r="10" spans="1:11" s="248" customFormat="1" ht="24" customHeight="1" x14ac:dyDescent="0.25">
      <c r="A10" s="240" t="s">
        <v>10</v>
      </c>
      <c r="B10" s="252">
        <f>SUM(B6:B9)</f>
        <v>31.510999999999999</v>
      </c>
      <c r="C10" s="253">
        <f>SUM(C6:C9)</f>
        <v>49.532999999999994</v>
      </c>
      <c r="D10" s="252">
        <f t="shared" ref="D10:I10" si="0">SUM(D6:D9)</f>
        <v>51.66</v>
      </c>
      <c r="E10" s="252">
        <f t="shared" si="0"/>
        <v>51.581999999999994</v>
      </c>
      <c r="F10" s="252">
        <f t="shared" si="0"/>
        <v>56.818000000000005</v>
      </c>
      <c r="G10" s="254">
        <v>57.445999999999998</v>
      </c>
      <c r="H10" s="252">
        <f t="shared" si="0"/>
        <v>60.887</v>
      </c>
      <c r="I10" s="252">
        <f t="shared" si="0"/>
        <v>61.661000000000001</v>
      </c>
      <c r="J10" s="252">
        <f>SUM(J6:J9)</f>
        <v>40.147000000000006</v>
      </c>
      <c r="K10" s="240" t="s">
        <v>1201</v>
      </c>
    </row>
    <row r="11" spans="1:11" s="122" customFormat="1" ht="28.5" customHeight="1" x14ac:dyDescent="0.25">
      <c r="A11" s="571" t="s">
        <v>11</v>
      </c>
      <c r="B11" s="572"/>
      <c r="C11" s="573"/>
      <c r="D11" s="573"/>
      <c r="E11" s="573"/>
      <c r="F11" s="573"/>
      <c r="G11" s="573"/>
      <c r="H11" s="573"/>
      <c r="I11" s="573"/>
      <c r="J11" s="243"/>
      <c r="K11" s="244" t="s">
        <v>1202</v>
      </c>
    </row>
    <row r="12" spans="1:11" s="248" customFormat="1" ht="24" customHeight="1" x14ac:dyDescent="0.25">
      <c r="A12" s="245" t="s">
        <v>12</v>
      </c>
      <c r="B12" s="247">
        <v>36.137999999999998</v>
      </c>
      <c r="C12" s="247">
        <v>51.332999999999998</v>
      </c>
      <c r="D12" s="246" t="s">
        <v>47</v>
      </c>
      <c r="E12" s="246" t="s">
        <v>47</v>
      </c>
      <c r="F12" s="246" t="s">
        <v>47</v>
      </c>
      <c r="G12" s="247" t="s">
        <v>47</v>
      </c>
      <c r="H12" s="247" t="s">
        <v>47</v>
      </c>
      <c r="I12" s="247" t="s">
        <v>47</v>
      </c>
      <c r="J12" s="247" t="s">
        <v>47</v>
      </c>
      <c r="K12" s="245" t="s">
        <v>1082</v>
      </c>
    </row>
    <row r="13" spans="1:11" s="248" customFormat="1" ht="24" customHeight="1" x14ac:dyDescent="0.25">
      <c r="A13" s="249" t="s">
        <v>13</v>
      </c>
      <c r="B13" s="250" t="s">
        <v>47</v>
      </c>
      <c r="C13" s="250">
        <v>0.29899999999999999</v>
      </c>
      <c r="D13" s="251">
        <v>0.221</v>
      </c>
      <c r="E13" s="251">
        <v>7.2999999999999995E-2</v>
      </c>
      <c r="F13" s="251">
        <v>0</v>
      </c>
      <c r="G13" s="251">
        <v>0</v>
      </c>
      <c r="H13" s="251">
        <v>0</v>
      </c>
      <c r="I13" s="251">
        <v>0</v>
      </c>
      <c r="J13" s="251">
        <v>0</v>
      </c>
      <c r="K13" s="249" t="s">
        <v>1083</v>
      </c>
    </row>
    <row r="14" spans="1:11" s="248" customFormat="1" ht="24" customHeight="1" x14ac:dyDescent="0.25">
      <c r="A14" s="249" t="s">
        <v>14</v>
      </c>
      <c r="B14" s="250">
        <v>1.101</v>
      </c>
      <c r="C14" s="250">
        <v>1.101</v>
      </c>
      <c r="D14" s="251">
        <v>0.60199999999999998</v>
      </c>
      <c r="E14" s="251">
        <v>0.60499999999999998</v>
      </c>
      <c r="F14" s="251">
        <v>0.66400000000000003</v>
      </c>
      <c r="G14" s="251">
        <v>0.77900000000000003</v>
      </c>
      <c r="H14" s="251">
        <v>0.48699999999999999</v>
      </c>
      <c r="I14" s="251">
        <v>0.6</v>
      </c>
      <c r="J14" s="251">
        <v>0.78100000000000003</v>
      </c>
      <c r="K14" s="249" t="s">
        <v>1084</v>
      </c>
    </row>
    <row r="15" spans="1:11" s="248" customFormat="1" ht="24" customHeight="1" x14ac:dyDescent="0.25">
      <c r="A15" s="249" t="s">
        <v>302</v>
      </c>
      <c r="B15" s="250">
        <v>76.207999999999998</v>
      </c>
      <c r="C15" s="250">
        <v>113.66200000000001</v>
      </c>
      <c r="D15" s="251">
        <v>113.76900000000001</v>
      </c>
      <c r="E15" s="251">
        <v>117.673</v>
      </c>
      <c r="F15" s="251">
        <v>126.97</v>
      </c>
      <c r="G15" s="251">
        <v>134.63800000000001</v>
      </c>
      <c r="H15" s="251">
        <v>130.47</v>
      </c>
      <c r="I15" s="251">
        <v>138.41499999999999</v>
      </c>
      <c r="J15" s="251">
        <v>142.364</v>
      </c>
      <c r="K15" s="249" t="s">
        <v>1078</v>
      </c>
    </row>
    <row r="16" spans="1:11" s="248" customFormat="1" ht="24" customHeight="1" x14ac:dyDescent="0.25">
      <c r="A16" s="249" t="s">
        <v>15</v>
      </c>
      <c r="B16" s="250">
        <v>1.9E-2</v>
      </c>
      <c r="C16" s="250">
        <v>2.4E-2</v>
      </c>
      <c r="D16" s="251">
        <v>0.02</v>
      </c>
      <c r="E16" s="251">
        <v>1.9E-2</v>
      </c>
      <c r="F16" s="251">
        <v>1.9E-2</v>
      </c>
      <c r="G16" s="251">
        <v>1.2999999999999999E-2</v>
      </c>
      <c r="H16" s="251">
        <v>1.2999999999999999E-2</v>
      </c>
      <c r="I16" s="251">
        <v>0.01</v>
      </c>
      <c r="J16" s="251">
        <v>1.4E-2</v>
      </c>
      <c r="K16" s="249" t="s">
        <v>1085</v>
      </c>
    </row>
    <row r="17" spans="1:11" s="248" customFormat="1" ht="24" customHeight="1" x14ac:dyDescent="0.25">
      <c r="A17" s="249" t="s">
        <v>7</v>
      </c>
      <c r="B17" s="250">
        <v>55.128</v>
      </c>
      <c r="C17" s="250">
        <v>60.398000000000003</v>
      </c>
      <c r="D17" s="251">
        <v>58.457999999999998</v>
      </c>
      <c r="E17" s="251">
        <v>60.209000000000003</v>
      </c>
      <c r="F17" s="251">
        <v>58.003</v>
      </c>
      <c r="G17" s="251">
        <v>67.712999999999994</v>
      </c>
      <c r="H17" s="251">
        <v>62.518999999999998</v>
      </c>
      <c r="I17" s="251">
        <v>66.831000000000003</v>
      </c>
      <c r="J17" s="251">
        <v>84.528999999999996</v>
      </c>
      <c r="K17" s="249" t="s">
        <v>1079</v>
      </c>
    </row>
    <row r="18" spans="1:11" s="248" customFormat="1" ht="24" customHeight="1" x14ac:dyDescent="0.25">
      <c r="A18" s="249" t="s">
        <v>8</v>
      </c>
      <c r="B18" s="250">
        <v>54.646999999999998</v>
      </c>
      <c r="C18" s="250">
        <v>70.700999999999993</v>
      </c>
      <c r="D18" s="251">
        <v>70.804000000000002</v>
      </c>
      <c r="E18" s="251">
        <v>75.617999999999995</v>
      </c>
      <c r="F18" s="251">
        <v>75.340999999999994</v>
      </c>
      <c r="G18" s="251">
        <v>87.299000000000007</v>
      </c>
      <c r="H18" s="251">
        <v>107.505</v>
      </c>
      <c r="I18" s="251">
        <v>104.88200000000001</v>
      </c>
      <c r="J18" s="251">
        <v>111.947</v>
      </c>
      <c r="K18" s="249" t="s">
        <v>1080</v>
      </c>
    </row>
    <row r="19" spans="1:11" s="248" customFormat="1" ht="24" customHeight="1" x14ac:dyDescent="0.25">
      <c r="A19" s="249" t="s">
        <v>16</v>
      </c>
      <c r="B19" s="250" t="s">
        <v>47</v>
      </c>
      <c r="C19" s="250">
        <v>39.335999999999999</v>
      </c>
      <c r="D19" s="251">
        <v>39.158999999999999</v>
      </c>
      <c r="E19" s="251">
        <v>39.134</v>
      </c>
      <c r="F19" s="251">
        <v>37.222999999999999</v>
      </c>
      <c r="G19" s="251">
        <v>38.256999999999998</v>
      </c>
      <c r="H19" s="251">
        <v>38.350999999999999</v>
      </c>
      <c r="I19" s="251">
        <v>40.558999999999997</v>
      </c>
      <c r="J19" s="251">
        <v>42.219000000000001</v>
      </c>
      <c r="K19" s="249" t="s">
        <v>1086</v>
      </c>
    </row>
    <row r="20" spans="1:11" s="248" customFormat="1" ht="24" customHeight="1" x14ac:dyDescent="0.25">
      <c r="A20" s="249" t="s">
        <v>17</v>
      </c>
      <c r="B20" s="250">
        <v>5.5659999999999998</v>
      </c>
      <c r="C20" s="250">
        <v>6.9740000000000002</v>
      </c>
      <c r="D20" s="251">
        <v>7.2060000000000004</v>
      </c>
      <c r="E20" s="251">
        <v>5.64</v>
      </c>
      <c r="F20" s="251">
        <v>5.7320000000000002</v>
      </c>
      <c r="G20" s="251">
        <v>2.524</v>
      </c>
      <c r="H20" s="251">
        <v>3.7120000000000002</v>
      </c>
      <c r="I20" s="251">
        <v>2.3079999999999998</v>
      </c>
      <c r="J20" s="251">
        <v>1.5289999999999999</v>
      </c>
      <c r="K20" s="249" t="s">
        <v>1087</v>
      </c>
    </row>
    <row r="21" spans="1:11" s="248" customFormat="1" ht="24" customHeight="1" x14ac:dyDescent="0.25">
      <c r="A21" s="249" t="s">
        <v>18</v>
      </c>
      <c r="B21" s="251">
        <v>70.540000000000006</v>
      </c>
      <c r="C21" s="250">
        <v>102.565</v>
      </c>
      <c r="D21" s="251">
        <v>105.476</v>
      </c>
      <c r="E21" s="251">
        <v>110.13200000000001</v>
      </c>
      <c r="F21" s="251">
        <v>112.917</v>
      </c>
      <c r="G21" s="251">
        <v>123.627</v>
      </c>
      <c r="H21" s="251">
        <v>138.46100000000001</v>
      </c>
      <c r="I21" s="251">
        <v>139.35900000000001</v>
      </c>
      <c r="J21" s="251">
        <v>143.328</v>
      </c>
      <c r="K21" s="249" t="s">
        <v>1088</v>
      </c>
    </row>
    <row r="22" spans="1:11" s="248" customFormat="1" ht="24" customHeight="1" x14ac:dyDescent="0.25">
      <c r="A22" s="249" t="s">
        <v>19</v>
      </c>
      <c r="B22" s="250" t="s">
        <v>47</v>
      </c>
      <c r="C22" s="250" t="s">
        <v>47</v>
      </c>
      <c r="D22" s="251">
        <v>52.210999999999999</v>
      </c>
      <c r="E22" s="251">
        <v>53.19</v>
      </c>
      <c r="F22" s="251">
        <v>50.469000000000001</v>
      </c>
      <c r="G22" s="251">
        <v>52.536000000000001</v>
      </c>
      <c r="H22" s="251">
        <v>60.38</v>
      </c>
      <c r="I22" s="251">
        <v>61.335999999999999</v>
      </c>
      <c r="J22" s="251">
        <v>62.01</v>
      </c>
      <c r="K22" s="249" t="s">
        <v>1089</v>
      </c>
    </row>
    <row r="23" spans="1:11" s="248" customFormat="1" ht="24" customHeight="1" x14ac:dyDescent="0.25">
      <c r="A23" s="249" t="s">
        <v>20</v>
      </c>
      <c r="B23" s="250">
        <v>15.721</v>
      </c>
      <c r="C23" s="250">
        <v>15.526</v>
      </c>
      <c r="D23" s="251">
        <v>16.178000000000001</v>
      </c>
      <c r="E23" s="251">
        <v>16.09</v>
      </c>
      <c r="F23" s="251">
        <v>14.721</v>
      </c>
      <c r="G23" s="251">
        <v>14.957000000000001</v>
      </c>
      <c r="H23" s="251">
        <v>12.689</v>
      </c>
      <c r="I23" s="251">
        <v>16.056000000000001</v>
      </c>
      <c r="J23" s="251">
        <v>18.309000000000001</v>
      </c>
      <c r="K23" s="249" t="s">
        <v>1090</v>
      </c>
    </row>
    <row r="24" spans="1:11" s="248" customFormat="1" ht="24" customHeight="1" x14ac:dyDescent="0.25">
      <c r="A24" s="249" t="s">
        <v>9</v>
      </c>
      <c r="B24" s="250">
        <v>24.341000000000001</v>
      </c>
      <c r="C24" s="250">
        <v>21.623999999999999</v>
      </c>
      <c r="D24" s="251">
        <v>24.186</v>
      </c>
      <c r="E24" s="251">
        <v>26.437000000000001</v>
      </c>
      <c r="F24" s="251">
        <v>26.888000000000002</v>
      </c>
      <c r="G24" s="251">
        <v>29.39</v>
      </c>
      <c r="H24" s="251">
        <v>23.756</v>
      </c>
      <c r="I24" s="251">
        <v>25.850999999999999</v>
      </c>
      <c r="J24" s="251">
        <v>28.222999999999999</v>
      </c>
      <c r="K24" s="249" t="s">
        <v>1081</v>
      </c>
    </row>
    <row r="25" spans="1:11" s="248" customFormat="1" ht="24" customHeight="1" x14ac:dyDescent="0.25">
      <c r="A25" s="255" t="s">
        <v>21</v>
      </c>
      <c r="B25" s="256">
        <v>375.52800000000002</v>
      </c>
      <c r="C25" s="257">
        <f>SUM(C12:C24)</f>
        <v>483.54300000000006</v>
      </c>
      <c r="D25" s="256">
        <f t="shared" ref="D25:I25" si="1">SUM(D12:D24)</f>
        <v>488.29</v>
      </c>
      <c r="E25" s="256">
        <f t="shared" si="1"/>
        <v>504.82</v>
      </c>
      <c r="F25" s="256">
        <f t="shared" si="1"/>
        <v>508.947</v>
      </c>
      <c r="G25" s="256">
        <f t="shared" si="1"/>
        <v>551.73300000000006</v>
      </c>
      <c r="H25" s="256">
        <f t="shared" si="1"/>
        <v>578.34299999999996</v>
      </c>
      <c r="I25" s="256">
        <f t="shared" si="1"/>
        <v>596.20700000000011</v>
      </c>
      <c r="J25" s="256">
        <f>SUM(J13:J24)</f>
        <v>635.25299999999993</v>
      </c>
      <c r="K25" s="255" t="s">
        <v>1203</v>
      </c>
    </row>
    <row r="26" spans="1:11" s="248" customFormat="1" ht="24" customHeight="1" x14ac:dyDescent="0.25">
      <c r="A26" s="258" t="s">
        <v>51</v>
      </c>
      <c r="B26" s="259">
        <f>B25+B10</f>
        <v>407.03900000000004</v>
      </c>
      <c r="C26" s="259">
        <f t="shared" ref="C26:I26" si="2">C25+C10</f>
        <v>533.07600000000002</v>
      </c>
      <c r="D26" s="259">
        <f t="shared" si="2"/>
        <v>539.95000000000005</v>
      </c>
      <c r="E26" s="259">
        <f t="shared" si="2"/>
        <v>556.40200000000004</v>
      </c>
      <c r="F26" s="259">
        <f t="shared" si="2"/>
        <v>565.76499999999999</v>
      </c>
      <c r="G26" s="259">
        <f t="shared" si="2"/>
        <v>609.17900000000009</v>
      </c>
      <c r="H26" s="259">
        <f t="shared" si="2"/>
        <v>639.23</v>
      </c>
      <c r="I26" s="259">
        <f t="shared" si="2"/>
        <v>657.86800000000017</v>
      </c>
      <c r="J26" s="259">
        <f>J10+J25</f>
        <v>675.4</v>
      </c>
      <c r="K26" s="258" t="s">
        <v>1178</v>
      </c>
    </row>
    <row r="27" spans="1:11" ht="18.95" customHeight="1" x14ac:dyDescent="0.25">
      <c r="A27" s="570" t="s">
        <v>542</v>
      </c>
      <c r="B27" s="570"/>
      <c r="C27" s="570"/>
      <c r="D27" s="570"/>
      <c r="E27" s="570"/>
      <c r="F27" s="570"/>
      <c r="G27" s="570"/>
      <c r="H27" s="570"/>
      <c r="I27" s="570"/>
      <c r="J27" s="570"/>
    </row>
    <row r="28" spans="1:11" ht="15" x14ac:dyDescent="0.25">
      <c r="A28" s="260" t="s">
        <v>543</v>
      </c>
      <c r="B28" s="112"/>
      <c r="C28" s="112"/>
      <c r="D28" s="112"/>
      <c r="E28" s="112"/>
      <c r="F28" s="112"/>
      <c r="G28" s="112"/>
      <c r="H28" s="112"/>
      <c r="I28" s="112"/>
      <c r="J28" s="112"/>
      <c r="K28" s="261"/>
    </row>
  </sheetData>
  <mergeCells count="6">
    <mergeCell ref="A1:K1"/>
    <mergeCell ref="A27:J27"/>
    <mergeCell ref="A11:I11"/>
    <mergeCell ref="A5:I5"/>
    <mergeCell ref="H3:K3"/>
    <mergeCell ref="A2:K2"/>
  </mergeCells>
  <pageMargins left="0.86614173228346503" right="0.70866141732283505" top="0.70866141732283505" bottom="0.74803149606299202" header="0.27559055118110198" footer="0.31496062992126"/>
  <pageSetup scale="8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AN25"/>
  <sheetViews>
    <sheetView view="pageBreakPreview" topLeftCell="A13" zoomScaleNormal="70" zoomScaleSheetLayoutView="100" workbookViewId="0">
      <selection activeCell="Q14" sqref="Q14"/>
    </sheetView>
  </sheetViews>
  <sheetFormatPr defaultRowHeight="12.75" x14ac:dyDescent="0.2"/>
  <cols>
    <col min="1" max="1" width="7.7109375" style="237" customWidth="1"/>
    <col min="2" max="2" width="17.140625" style="189" customWidth="1"/>
    <col min="3" max="3" width="7.5703125" style="238" hidden="1" customWidth="1"/>
    <col min="4" max="6" width="7.5703125" style="189" hidden="1" customWidth="1"/>
    <col min="7" max="8" width="5.5703125" style="189" hidden="1" customWidth="1"/>
    <col min="9" max="10" width="7.5703125" style="189" hidden="1" customWidth="1"/>
    <col min="11" max="11" width="9.140625" style="189" hidden="1" customWidth="1"/>
    <col min="12" max="15" width="7.140625" style="189" hidden="1" customWidth="1"/>
    <col min="16" max="16" width="11.42578125" style="189" hidden="1" customWidth="1"/>
    <col min="17" max="17" width="8.5703125" style="191" hidden="1" customWidth="1"/>
    <col min="18" max="18" width="1.5703125" style="189" hidden="1" customWidth="1"/>
    <col min="19" max="19" width="13" style="189" customWidth="1"/>
    <col min="20" max="20" width="12" style="189" customWidth="1"/>
    <col min="21" max="21" width="12.5703125" style="189" customWidth="1"/>
    <col min="22" max="22" width="12.7109375" style="189" customWidth="1"/>
    <col min="23" max="23" width="11.7109375" style="189" customWidth="1"/>
    <col min="24" max="24" width="19" style="189" customWidth="1"/>
    <col min="25" max="40" width="0" style="189" hidden="1" customWidth="1"/>
    <col min="41" max="16384" width="9.140625" style="189"/>
  </cols>
  <sheetData>
    <row r="1" spans="1:40" ht="18" customHeight="1" x14ac:dyDescent="0.25">
      <c r="A1" s="535" t="s">
        <v>1204</v>
      </c>
      <c r="B1" s="535"/>
      <c r="C1" s="535"/>
      <c r="D1" s="535"/>
      <c r="E1" s="535"/>
      <c r="F1" s="535"/>
      <c r="G1" s="535"/>
      <c r="H1" s="535"/>
      <c r="I1" s="535"/>
      <c r="J1" s="535"/>
      <c r="K1" s="535"/>
      <c r="L1" s="535"/>
      <c r="M1" s="535"/>
      <c r="N1" s="535"/>
      <c r="O1" s="535"/>
      <c r="P1" s="535"/>
      <c r="Q1" s="535"/>
      <c r="R1" s="535"/>
      <c r="S1" s="535"/>
      <c r="T1" s="535"/>
      <c r="U1" s="535"/>
      <c r="V1" s="535"/>
      <c r="W1" s="535"/>
      <c r="X1" s="535"/>
    </row>
    <row r="2" spans="1:40" ht="18" customHeight="1" x14ac:dyDescent="0.25">
      <c r="A2" s="535" t="s">
        <v>777</v>
      </c>
      <c r="B2" s="535"/>
      <c r="C2" s="535"/>
      <c r="D2" s="535"/>
      <c r="E2" s="535"/>
      <c r="F2" s="535"/>
      <c r="G2" s="535"/>
      <c r="H2" s="535"/>
      <c r="I2" s="535"/>
      <c r="J2" s="535"/>
      <c r="K2" s="535"/>
      <c r="L2" s="535"/>
      <c r="M2" s="535"/>
      <c r="N2" s="535"/>
      <c r="O2" s="535"/>
      <c r="P2" s="535"/>
      <c r="Q2" s="535"/>
      <c r="R2" s="535"/>
      <c r="S2" s="535"/>
      <c r="T2" s="535"/>
      <c r="U2" s="535"/>
      <c r="V2" s="535"/>
      <c r="W2" s="535"/>
      <c r="X2" s="535"/>
    </row>
    <row r="3" spans="1:40" x14ac:dyDescent="0.2">
      <c r="A3" s="190"/>
      <c r="B3" s="191"/>
      <c r="C3" s="191"/>
      <c r="D3" s="191"/>
      <c r="E3" s="191"/>
      <c r="F3" s="191"/>
      <c r="G3" s="191"/>
      <c r="H3" s="191"/>
      <c r="I3" s="191"/>
      <c r="J3" s="191"/>
      <c r="K3" s="191"/>
      <c r="L3" s="191"/>
      <c r="M3" s="191"/>
      <c r="N3" s="191"/>
      <c r="O3" s="191"/>
      <c r="P3" s="191"/>
      <c r="R3" s="191"/>
      <c r="S3" s="191"/>
      <c r="T3" s="191"/>
      <c r="V3" s="192"/>
      <c r="W3" s="577" t="s">
        <v>604</v>
      </c>
      <c r="X3" s="577"/>
      <c r="Y3" s="191"/>
      <c r="Z3" s="191"/>
      <c r="AA3" s="191"/>
      <c r="AB3" s="191"/>
      <c r="AC3" s="191"/>
      <c r="AD3" s="191"/>
      <c r="AE3" s="191"/>
      <c r="AF3" s="191"/>
      <c r="AG3" s="191"/>
      <c r="AH3" s="191"/>
      <c r="AI3" s="191"/>
      <c r="AJ3" s="191"/>
      <c r="AK3" s="191"/>
      <c r="AL3" s="191"/>
      <c r="AM3" s="191"/>
      <c r="AN3" s="191"/>
    </row>
    <row r="4" spans="1:40" s="202" customFormat="1" ht="46.5" customHeight="1" x14ac:dyDescent="0.25">
      <c r="A4" s="193" t="s">
        <v>734</v>
      </c>
      <c r="B4" s="194" t="s">
        <v>22</v>
      </c>
      <c r="C4" s="195" t="s">
        <v>40</v>
      </c>
      <c r="D4" s="195" t="s">
        <v>41</v>
      </c>
      <c r="E4" s="195" t="s">
        <v>42</v>
      </c>
      <c r="F4" s="195" t="s">
        <v>39</v>
      </c>
      <c r="G4" s="195" t="s">
        <v>23</v>
      </c>
      <c r="H4" s="195" t="s">
        <v>24</v>
      </c>
      <c r="I4" s="195" t="s">
        <v>25</v>
      </c>
      <c r="J4" s="195" t="s">
        <v>26</v>
      </c>
      <c r="K4" s="194" t="s">
        <v>27</v>
      </c>
      <c r="L4" s="194" t="s">
        <v>28</v>
      </c>
      <c r="M4" s="194" t="s">
        <v>29</v>
      </c>
      <c r="N4" s="196" t="s">
        <v>43</v>
      </c>
      <c r="O4" s="194" t="s">
        <v>44</v>
      </c>
      <c r="P4" s="194" t="s">
        <v>45</v>
      </c>
      <c r="Q4" s="194" t="s">
        <v>1</v>
      </c>
      <c r="R4" s="196" t="s">
        <v>46</v>
      </c>
      <c r="S4" s="194" t="s">
        <v>3</v>
      </c>
      <c r="T4" s="197" t="s">
        <v>4</v>
      </c>
      <c r="U4" s="197" t="s">
        <v>5</v>
      </c>
      <c r="V4" s="198" t="s">
        <v>493</v>
      </c>
      <c r="W4" s="197" t="s">
        <v>540</v>
      </c>
      <c r="X4" s="194" t="s">
        <v>782</v>
      </c>
      <c r="Y4" s="199" t="s">
        <v>40</v>
      </c>
      <c r="Z4" s="199" t="s">
        <v>41</v>
      </c>
      <c r="AA4" s="199" t="s">
        <v>42</v>
      </c>
      <c r="AB4" s="199" t="s">
        <v>39</v>
      </c>
      <c r="AC4" s="199" t="s">
        <v>23</v>
      </c>
      <c r="AD4" s="199" t="s">
        <v>24</v>
      </c>
      <c r="AE4" s="199" t="s">
        <v>25</v>
      </c>
      <c r="AF4" s="199" t="s">
        <v>26</v>
      </c>
      <c r="AG4" s="200" t="s">
        <v>529</v>
      </c>
      <c r="AH4" s="200" t="s">
        <v>28</v>
      </c>
      <c r="AI4" s="200" t="s">
        <v>29</v>
      </c>
      <c r="AJ4" s="201" t="s">
        <v>43</v>
      </c>
      <c r="AK4" s="200" t="s">
        <v>44</v>
      </c>
      <c r="AL4" s="200" t="s">
        <v>530</v>
      </c>
      <c r="AM4" s="200" t="s">
        <v>531</v>
      </c>
      <c r="AN4" s="201" t="s">
        <v>532</v>
      </c>
    </row>
    <row r="5" spans="1:40" s="206" customFormat="1" ht="15.75" x14ac:dyDescent="0.25">
      <c r="A5" s="203">
        <v>1</v>
      </c>
      <c r="B5" s="204">
        <v>2</v>
      </c>
      <c r="C5" s="203">
        <v>3</v>
      </c>
      <c r="D5" s="203">
        <v>4</v>
      </c>
      <c r="E5" s="203">
        <v>5</v>
      </c>
      <c r="F5" s="203">
        <v>6</v>
      </c>
      <c r="G5" s="203">
        <v>3</v>
      </c>
      <c r="H5" s="203">
        <v>4</v>
      </c>
      <c r="I5" s="203">
        <v>5</v>
      </c>
      <c r="J5" s="203">
        <v>6</v>
      </c>
      <c r="K5" s="203">
        <v>3</v>
      </c>
      <c r="L5" s="203">
        <v>8</v>
      </c>
      <c r="M5" s="203">
        <v>9</v>
      </c>
      <c r="N5" s="203">
        <v>10</v>
      </c>
      <c r="O5" s="203">
        <v>11</v>
      </c>
      <c r="P5" s="203">
        <v>4</v>
      </c>
      <c r="Q5" s="203">
        <v>5</v>
      </c>
      <c r="R5" s="203">
        <v>6</v>
      </c>
      <c r="S5" s="203">
        <v>3</v>
      </c>
      <c r="T5" s="203">
        <v>4</v>
      </c>
      <c r="U5" s="203">
        <v>5</v>
      </c>
      <c r="V5" s="203">
        <v>6</v>
      </c>
      <c r="W5" s="203">
        <v>7</v>
      </c>
      <c r="X5" s="204">
        <v>2</v>
      </c>
      <c r="Y5" s="205">
        <v>3</v>
      </c>
      <c r="Z5" s="205">
        <v>4</v>
      </c>
      <c r="AA5" s="205">
        <v>5</v>
      </c>
      <c r="AB5" s="205">
        <v>6</v>
      </c>
      <c r="AC5" s="205">
        <v>3</v>
      </c>
      <c r="AD5" s="205">
        <v>4</v>
      </c>
      <c r="AE5" s="205">
        <v>5</v>
      </c>
      <c r="AF5" s="205">
        <v>6</v>
      </c>
      <c r="AG5" s="205">
        <v>3</v>
      </c>
      <c r="AH5" s="205">
        <v>8</v>
      </c>
      <c r="AI5" s="205">
        <v>9</v>
      </c>
      <c r="AJ5" s="205">
        <v>10</v>
      </c>
      <c r="AK5" s="205">
        <v>11</v>
      </c>
      <c r="AL5" s="205">
        <v>4</v>
      </c>
      <c r="AM5" s="205">
        <v>5</v>
      </c>
      <c r="AN5" s="205">
        <v>6</v>
      </c>
    </row>
    <row r="6" spans="1:40" s="215" customFormat="1" ht="25.5" customHeight="1" x14ac:dyDescent="0.25">
      <c r="A6" s="207" t="s">
        <v>30</v>
      </c>
      <c r="B6" s="207" t="s">
        <v>31</v>
      </c>
      <c r="C6" s="208">
        <v>296.7</v>
      </c>
      <c r="D6" s="209">
        <f>SUM(D7:D19)</f>
        <v>296.53700000000003</v>
      </c>
      <c r="E6" s="209">
        <v>304.10000000000002</v>
      </c>
      <c r="F6" s="209">
        <v>313.7</v>
      </c>
      <c r="G6" s="209">
        <f>SUM(G7:G19)</f>
        <v>327.75200000000001</v>
      </c>
      <c r="H6" s="209">
        <f>SUM(H7:H19)</f>
        <v>341.24700000000001</v>
      </c>
      <c r="I6" s="209">
        <v>361.2</v>
      </c>
      <c r="J6" s="209">
        <v>382.61500000000001</v>
      </c>
      <c r="K6" s="210">
        <v>407</v>
      </c>
      <c r="L6" s="210">
        <v>430.8</v>
      </c>
      <c r="M6" s="210">
        <v>457</v>
      </c>
      <c r="N6" s="210">
        <v>492.8</v>
      </c>
      <c r="O6" s="210">
        <v>532.05999999999995</v>
      </c>
      <c r="P6" s="210">
        <f>532694/1000</f>
        <v>532.69399999999996</v>
      </c>
      <c r="Q6" s="210">
        <v>539.95000000000005</v>
      </c>
      <c r="R6" s="210">
        <f t="shared" ref="R6:U6" si="0">SUM(R7:R19)</f>
        <v>556.40200000000004</v>
      </c>
      <c r="S6" s="211">
        <f t="shared" si="0"/>
        <v>508.947</v>
      </c>
      <c r="T6" s="211">
        <f t="shared" si="0"/>
        <v>551.73300000000006</v>
      </c>
      <c r="U6" s="211">
        <f t="shared" si="0"/>
        <v>578.33899999999994</v>
      </c>
      <c r="V6" s="211">
        <f>SUM(V7:V19)</f>
        <v>596.20700000000011</v>
      </c>
      <c r="W6" s="211">
        <f>SUM(W7:W19)</f>
        <v>635.25299999999993</v>
      </c>
      <c r="X6" s="212" t="s">
        <v>1205</v>
      </c>
      <c r="Y6" s="213">
        <v>296.7</v>
      </c>
      <c r="Z6" s="214">
        <f>SUM(Z7:Z19)</f>
        <v>296.53700000000003</v>
      </c>
      <c r="AA6" s="214">
        <v>304.10000000000002</v>
      </c>
      <c r="AB6" s="214">
        <v>313.7</v>
      </c>
      <c r="AC6" s="214">
        <f>SUM(AC7:AC19)</f>
        <v>327.75200000000001</v>
      </c>
      <c r="AD6" s="214">
        <f>SUM(AD7:AD19)</f>
        <v>341.24700000000001</v>
      </c>
      <c r="AE6" s="214">
        <v>361.2</v>
      </c>
      <c r="AF6" s="214">
        <v>382.61500000000001</v>
      </c>
      <c r="AG6" s="214">
        <v>407</v>
      </c>
      <c r="AH6" s="214">
        <v>430.8</v>
      </c>
      <c r="AI6" s="214">
        <v>457</v>
      </c>
      <c r="AJ6" s="214">
        <v>492.8</v>
      </c>
      <c r="AK6" s="214">
        <v>532.05999999999995</v>
      </c>
      <c r="AL6" s="214">
        <f>532694/1000</f>
        <v>532.69399999999996</v>
      </c>
      <c r="AM6" s="214">
        <v>539.95000000000005</v>
      </c>
      <c r="AN6" s="214">
        <v>556.4</v>
      </c>
    </row>
    <row r="7" spans="1:40" s="226" customFormat="1" ht="25.5" customHeight="1" x14ac:dyDescent="0.25">
      <c r="A7" s="216">
        <v>1</v>
      </c>
      <c r="B7" s="217" t="s">
        <v>12</v>
      </c>
      <c r="C7" s="218">
        <v>28.940999999999999</v>
      </c>
      <c r="D7" s="219">
        <v>27.326000000000001</v>
      </c>
      <c r="E7" s="219">
        <v>29.556000000000001</v>
      </c>
      <c r="F7" s="219">
        <v>30.274000000000001</v>
      </c>
      <c r="G7" s="219">
        <v>30.811</v>
      </c>
      <c r="H7" s="219">
        <v>33.235999999999997</v>
      </c>
      <c r="I7" s="219">
        <v>33.9</v>
      </c>
      <c r="J7" s="219">
        <v>35.299999999999997</v>
      </c>
      <c r="K7" s="220">
        <v>36.130000000000003</v>
      </c>
      <c r="L7" s="220">
        <v>37.700000000000003</v>
      </c>
      <c r="M7" s="220">
        <v>40.6</v>
      </c>
      <c r="N7" s="220">
        <v>44.5</v>
      </c>
      <c r="O7" s="220">
        <v>50.4</v>
      </c>
      <c r="P7" s="221">
        <f>51333/1000</f>
        <v>51.332999999999998</v>
      </c>
      <c r="Q7" s="221">
        <v>52.21</v>
      </c>
      <c r="R7" s="220">
        <v>53.19</v>
      </c>
      <c r="S7" s="222">
        <v>0</v>
      </c>
      <c r="T7" s="222">
        <v>0</v>
      </c>
      <c r="U7" s="222">
        <v>0</v>
      </c>
      <c r="V7" s="222">
        <v>0</v>
      </c>
      <c r="W7" s="222">
        <v>0</v>
      </c>
      <c r="X7" s="217" t="s">
        <v>1082</v>
      </c>
      <c r="Y7" s="223">
        <v>28.940999999999999</v>
      </c>
      <c r="Z7" s="224">
        <v>27.326000000000001</v>
      </c>
      <c r="AA7" s="224">
        <v>29.556000000000001</v>
      </c>
      <c r="AB7" s="224">
        <v>30.274000000000001</v>
      </c>
      <c r="AC7" s="224">
        <v>30.811</v>
      </c>
      <c r="AD7" s="224">
        <v>33.235999999999997</v>
      </c>
      <c r="AE7" s="224">
        <v>33.9</v>
      </c>
      <c r="AF7" s="224">
        <v>35.299999999999997</v>
      </c>
      <c r="AG7" s="224">
        <v>36.130000000000003</v>
      </c>
      <c r="AH7" s="224">
        <v>37.700000000000003</v>
      </c>
      <c r="AI7" s="224">
        <v>40.6</v>
      </c>
      <c r="AJ7" s="224">
        <v>44.5</v>
      </c>
      <c r="AK7" s="224">
        <v>50.4</v>
      </c>
      <c r="AL7" s="225">
        <f>51333/1000</f>
        <v>51.332999999999998</v>
      </c>
      <c r="AM7" s="225">
        <v>52.21</v>
      </c>
      <c r="AN7" s="224">
        <v>53.19</v>
      </c>
    </row>
    <row r="8" spans="1:40" s="226" customFormat="1" ht="25.5" customHeight="1" x14ac:dyDescent="0.25">
      <c r="A8" s="216">
        <v>2</v>
      </c>
      <c r="B8" s="217" t="s">
        <v>13</v>
      </c>
      <c r="C8" s="218" t="s">
        <v>32</v>
      </c>
      <c r="D8" s="218" t="s">
        <v>32</v>
      </c>
      <c r="E8" s="218" t="s">
        <v>32</v>
      </c>
      <c r="F8" s="218" t="s">
        <v>32</v>
      </c>
      <c r="G8" s="218" t="s">
        <v>32</v>
      </c>
      <c r="H8" s="218" t="s">
        <v>32</v>
      </c>
      <c r="I8" s="218" t="s">
        <v>32</v>
      </c>
      <c r="J8" s="218" t="s">
        <v>32</v>
      </c>
      <c r="K8" s="227" t="s">
        <v>32</v>
      </c>
      <c r="L8" s="227" t="s">
        <v>32</v>
      </c>
      <c r="M8" s="227" t="s">
        <v>32</v>
      </c>
      <c r="N8" s="227">
        <f>142/1000</f>
        <v>0.14199999999999999</v>
      </c>
      <c r="O8" s="220">
        <v>0.2</v>
      </c>
      <c r="P8" s="221">
        <f>299/1000</f>
        <v>0.29899999999999999</v>
      </c>
      <c r="Q8" s="221">
        <v>0.2</v>
      </c>
      <c r="R8" s="221">
        <v>7.2999999999999995E-2</v>
      </c>
      <c r="S8" s="222">
        <v>0</v>
      </c>
      <c r="T8" s="222">
        <v>0</v>
      </c>
      <c r="U8" s="222">
        <v>0</v>
      </c>
      <c r="V8" s="222">
        <v>0</v>
      </c>
      <c r="W8" s="222">
        <v>0</v>
      </c>
      <c r="X8" s="217" t="s">
        <v>1083</v>
      </c>
      <c r="Y8" s="223" t="s">
        <v>32</v>
      </c>
      <c r="Z8" s="223" t="s">
        <v>32</v>
      </c>
      <c r="AA8" s="223" t="s">
        <v>32</v>
      </c>
      <c r="AB8" s="223" t="s">
        <v>32</v>
      </c>
      <c r="AC8" s="223" t="s">
        <v>32</v>
      </c>
      <c r="AD8" s="223" t="s">
        <v>32</v>
      </c>
      <c r="AE8" s="223" t="s">
        <v>32</v>
      </c>
      <c r="AF8" s="223" t="s">
        <v>32</v>
      </c>
      <c r="AG8" s="223" t="s">
        <v>533</v>
      </c>
      <c r="AH8" s="223" t="s">
        <v>32</v>
      </c>
      <c r="AI8" s="223" t="s">
        <v>32</v>
      </c>
      <c r="AJ8" s="223">
        <f>142/1000</f>
        <v>0.14199999999999999</v>
      </c>
      <c r="AK8" s="224">
        <v>0.2</v>
      </c>
      <c r="AL8" s="225">
        <f>299/1000</f>
        <v>0.29899999999999999</v>
      </c>
      <c r="AM8" s="225">
        <v>0.2</v>
      </c>
      <c r="AN8" s="228">
        <v>7.0000000000000007E-2</v>
      </c>
    </row>
    <row r="9" spans="1:40" s="226" customFormat="1" ht="25.5" customHeight="1" x14ac:dyDescent="0.25">
      <c r="A9" s="216">
        <v>3</v>
      </c>
      <c r="B9" s="217" t="s">
        <v>14</v>
      </c>
      <c r="C9" s="218">
        <v>0.68700000000000006</v>
      </c>
      <c r="D9" s="219">
        <v>0.63700000000000001</v>
      </c>
      <c r="E9" s="219">
        <v>0.57199999999999995</v>
      </c>
      <c r="F9" s="219">
        <v>0.66</v>
      </c>
      <c r="G9" s="219">
        <v>0.64</v>
      </c>
      <c r="H9" s="219">
        <v>0.63300000000000001</v>
      </c>
      <c r="I9" s="219">
        <v>0.7</v>
      </c>
      <c r="J9" s="219">
        <v>0.63</v>
      </c>
      <c r="K9" s="220">
        <v>1.1000000000000001</v>
      </c>
      <c r="L9" s="220">
        <v>1.1000000000000001</v>
      </c>
      <c r="M9" s="220">
        <v>1.1000000000000001</v>
      </c>
      <c r="N9" s="220">
        <v>1.2</v>
      </c>
      <c r="O9" s="220">
        <v>1.113</v>
      </c>
      <c r="P9" s="221">
        <f>1101/1000</f>
        <v>1.101</v>
      </c>
      <c r="Q9" s="221">
        <v>0.60199999999999998</v>
      </c>
      <c r="R9" s="220">
        <v>0.60499999999999998</v>
      </c>
      <c r="S9" s="222">
        <v>0.66400000000000003</v>
      </c>
      <c r="T9" s="222">
        <v>0.77900000000000003</v>
      </c>
      <c r="U9" s="222">
        <v>0.48699999999999999</v>
      </c>
      <c r="V9" s="222">
        <v>0.6</v>
      </c>
      <c r="W9" s="222">
        <v>0.78100000000000003</v>
      </c>
      <c r="X9" s="217" t="s">
        <v>1084</v>
      </c>
      <c r="Y9" s="223">
        <v>0.68700000000000006</v>
      </c>
      <c r="Z9" s="224">
        <v>0.63700000000000001</v>
      </c>
      <c r="AA9" s="224">
        <v>0.57199999999999995</v>
      </c>
      <c r="AB9" s="224">
        <v>0.66</v>
      </c>
      <c r="AC9" s="224">
        <v>0.64</v>
      </c>
      <c r="AD9" s="224">
        <v>0.63300000000000001</v>
      </c>
      <c r="AE9" s="224">
        <v>0.7</v>
      </c>
      <c r="AF9" s="224">
        <v>0.63</v>
      </c>
      <c r="AG9" s="224">
        <v>1.1000000000000001</v>
      </c>
      <c r="AH9" s="224">
        <v>1.1000000000000001</v>
      </c>
      <c r="AI9" s="224">
        <v>1.1000000000000001</v>
      </c>
      <c r="AJ9" s="224">
        <v>1.2</v>
      </c>
      <c r="AK9" s="224">
        <v>1.113</v>
      </c>
      <c r="AL9" s="225">
        <f>1101/1000</f>
        <v>1.101</v>
      </c>
      <c r="AM9" s="225">
        <v>0.60199999999999998</v>
      </c>
      <c r="AN9" s="224">
        <v>0.6</v>
      </c>
    </row>
    <row r="10" spans="1:40" s="226" customFormat="1" ht="25.5" customHeight="1" x14ac:dyDescent="0.25">
      <c r="A10" s="216">
        <v>4</v>
      </c>
      <c r="B10" s="229" t="s">
        <v>302</v>
      </c>
      <c r="C10" s="218" t="s">
        <v>32</v>
      </c>
      <c r="D10" s="218" t="s">
        <v>32</v>
      </c>
      <c r="E10" s="218" t="s">
        <v>32</v>
      </c>
      <c r="F10" s="219">
        <v>50.2</v>
      </c>
      <c r="G10" s="219">
        <v>53.621000000000002</v>
      </c>
      <c r="H10" s="219">
        <v>56.758000000000003</v>
      </c>
      <c r="I10" s="219">
        <v>61.51</v>
      </c>
      <c r="J10" s="219">
        <v>69.25</v>
      </c>
      <c r="K10" s="220">
        <v>76.349999999999994</v>
      </c>
      <c r="L10" s="220">
        <v>83</v>
      </c>
      <c r="M10" s="220">
        <v>90.2</v>
      </c>
      <c r="N10" s="220">
        <v>101.9</v>
      </c>
      <c r="O10" s="220">
        <v>109.959</v>
      </c>
      <c r="P10" s="221">
        <f>113824/1000</f>
        <v>113.824</v>
      </c>
      <c r="Q10" s="221">
        <v>113.96</v>
      </c>
      <c r="R10" s="220">
        <v>117.83</v>
      </c>
      <c r="S10" s="222">
        <v>126.97</v>
      </c>
      <c r="T10" s="222">
        <v>134.63800000000001</v>
      </c>
      <c r="U10" s="222">
        <v>130.47</v>
      </c>
      <c r="V10" s="222">
        <v>138.41499999999999</v>
      </c>
      <c r="W10" s="222">
        <v>142.364</v>
      </c>
      <c r="X10" s="229" t="s">
        <v>1093</v>
      </c>
      <c r="Y10" s="223" t="s">
        <v>32</v>
      </c>
      <c r="Z10" s="223" t="s">
        <v>32</v>
      </c>
      <c r="AA10" s="223" t="s">
        <v>32</v>
      </c>
      <c r="AB10" s="224">
        <v>50.2</v>
      </c>
      <c r="AC10" s="224">
        <v>53.621000000000002</v>
      </c>
      <c r="AD10" s="224">
        <v>56.758000000000003</v>
      </c>
      <c r="AE10" s="224">
        <v>61.51</v>
      </c>
      <c r="AF10" s="224">
        <v>69.25</v>
      </c>
      <c r="AG10" s="224">
        <v>76.349999999999994</v>
      </c>
      <c r="AH10" s="224">
        <v>83</v>
      </c>
      <c r="AI10" s="224">
        <v>90.2</v>
      </c>
      <c r="AJ10" s="224">
        <v>101.9</v>
      </c>
      <c r="AK10" s="224">
        <v>109.959</v>
      </c>
      <c r="AL10" s="225">
        <f>113824/1000</f>
        <v>113.824</v>
      </c>
      <c r="AM10" s="225">
        <v>113.96</v>
      </c>
      <c r="AN10" s="224">
        <v>117.83</v>
      </c>
    </row>
    <row r="11" spans="1:40" s="226" customFormat="1" ht="25.5" customHeight="1" x14ac:dyDescent="0.25">
      <c r="A11" s="216">
        <v>5</v>
      </c>
      <c r="B11" s="229" t="s">
        <v>15</v>
      </c>
      <c r="C11" s="218"/>
      <c r="D11" s="218"/>
      <c r="E11" s="218"/>
      <c r="F11" s="219"/>
      <c r="G11" s="219"/>
      <c r="H11" s="219"/>
      <c r="I11" s="219"/>
      <c r="J11" s="219"/>
      <c r="K11" s="220"/>
      <c r="L11" s="220"/>
      <c r="M11" s="220"/>
      <c r="N11" s="220"/>
      <c r="O11" s="220"/>
      <c r="P11" s="221"/>
      <c r="Q11" s="221"/>
      <c r="R11" s="220">
        <v>1.9E-2</v>
      </c>
      <c r="S11" s="222">
        <v>1.9E-2</v>
      </c>
      <c r="T11" s="222">
        <v>1.2999999999999999E-2</v>
      </c>
      <c r="U11" s="222">
        <v>1.2999999999999999E-2</v>
      </c>
      <c r="V11" s="222">
        <v>0.01</v>
      </c>
      <c r="W11" s="222">
        <v>1.4E-2</v>
      </c>
      <c r="X11" s="229" t="s">
        <v>1085</v>
      </c>
      <c r="Y11" s="223"/>
      <c r="Z11" s="223"/>
      <c r="AA11" s="223"/>
      <c r="AB11" s="224"/>
      <c r="AC11" s="224"/>
      <c r="AD11" s="224"/>
      <c r="AE11" s="224"/>
      <c r="AF11" s="224"/>
      <c r="AG11" s="224"/>
      <c r="AH11" s="224"/>
      <c r="AI11" s="224"/>
      <c r="AJ11" s="224"/>
      <c r="AK11" s="224"/>
      <c r="AL11" s="225"/>
      <c r="AM11" s="225"/>
      <c r="AN11" s="224">
        <v>1.9E-2</v>
      </c>
    </row>
    <row r="12" spans="1:40" s="226" customFormat="1" ht="25.5" customHeight="1" x14ac:dyDescent="0.25">
      <c r="A12" s="216">
        <v>6</v>
      </c>
      <c r="B12" s="217" t="s">
        <v>33</v>
      </c>
      <c r="C12" s="218">
        <v>81</v>
      </c>
      <c r="D12" s="218">
        <v>76.2</v>
      </c>
      <c r="E12" s="218">
        <v>76.5</v>
      </c>
      <c r="F12" s="219">
        <v>75.400000000000006</v>
      </c>
      <c r="G12" s="219">
        <v>76.813000000000002</v>
      </c>
      <c r="H12" s="219">
        <v>78.628</v>
      </c>
      <c r="I12" s="219">
        <v>79.5</v>
      </c>
      <c r="J12" s="219">
        <v>78</v>
      </c>
      <c r="K12" s="220">
        <v>85.38</v>
      </c>
      <c r="L12" s="220">
        <v>88.8</v>
      </c>
      <c r="M12" s="220">
        <v>90.9</v>
      </c>
      <c r="N12" s="220">
        <v>96.3</v>
      </c>
      <c r="O12" s="220">
        <v>105.93300000000001</v>
      </c>
      <c r="P12" s="221">
        <f>108949/1000</f>
        <v>108.949</v>
      </c>
      <c r="Q12" s="221">
        <v>109.566</v>
      </c>
      <c r="R12" s="220">
        <v>111.274</v>
      </c>
      <c r="S12" s="222">
        <v>58.003</v>
      </c>
      <c r="T12" s="222">
        <v>67.712999999999994</v>
      </c>
      <c r="U12" s="222">
        <v>62.518999999999998</v>
      </c>
      <c r="V12" s="222">
        <v>66.831000000000003</v>
      </c>
      <c r="W12" s="222">
        <v>84.528999999999996</v>
      </c>
      <c r="X12" s="217" t="s">
        <v>1094</v>
      </c>
      <c r="Y12" s="223">
        <v>81</v>
      </c>
      <c r="Z12" s="223">
        <v>76.2</v>
      </c>
      <c r="AA12" s="223">
        <v>76.5</v>
      </c>
      <c r="AB12" s="224">
        <v>75.400000000000006</v>
      </c>
      <c r="AC12" s="224">
        <v>76.813000000000002</v>
      </c>
      <c r="AD12" s="224">
        <v>78.628</v>
      </c>
      <c r="AE12" s="224">
        <v>79.5</v>
      </c>
      <c r="AF12" s="224">
        <v>78</v>
      </c>
      <c r="AG12" s="224">
        <v>85.38</v>
      </c>
      <c r="AH12" s="224">
        <v>88.8</v>
      </c>
      <c r="AI12" s="224">
        <v>90.9</v>
      </c>
      <c r="AJ12" s="224">
        <v>96.3</v>
      </c>
      <c r="AK12" s="224">
        <v>105.93300000000001</v>
      </c>
      <c r="AL12" s="225">
        <f>108949/1000</f>
        <v>108.949</v>
      </c>
      <c r="AM12" s="225">
        <v>109.566</v>
      </c>
      <c r="AN12" s="224">
        <v>111.27</v>
      </c>
    </row>
    <row r="13" spans="1:40" s="226" customFormat="1" ht="25.5" customHeight="1" x14ac:dyDescent="0.25">
      <c r="A13" s="216">
        <v>7</v>
      </c>
      <c r="B13" s="229" t="s">
        <v>17</v>
      </c>
      <c r="C13" s="218" t="s">
        <v>47</v>
      </c>
      <c r="D13" s="219">
        <v>4.2380000000000004</v>
      </c>
      <c r="E13" s="219">
        <v>4.0599999999999996</v>
      </c>
      <c r="F13" s="219">
        <v>4.0650000000000004</v>
      </c>
      <c r="G13" s="219">
        <v>5.149</v>
      </c>
      <c r="H13" s="219">
        <v>4.4059999999999997</v>
      </c>
      <c r="I13" s="219">
        <v>5.4</v>
      </c>
      <c r="J13" s="219">
        <v>5.3</v>
      </c>
      <c r="K13" s="220">
        <v>5.5659999999999998</v>
      </c>
      <c r="L13" s="220">
        <v>5.8</v>
      </c>
      <c r="M13" s="220">
        <v>6.5</v>
      </c>
      <c r="N13" s="220">
        <v>5.7</v>
      </c>
      <c r="O13" s="220">
        <v>5.7670000000000003</v>
      </c>
      <c r="P13" s="221">
        <f>6974/1000</f>
        <v>6.9740000000000002</v>
      </c>
      <c r="Q13" s="221">
        <v>7.2</v>
      </c>
      <c r="R13" s="220">
        <v>5.64</v>
      </c>
      <c r="S13" s="222">
        <v>5.7320000000000002</v>
      </c>
      <c r="T13" s="222">
        <v>2.524</v>
      </c>
      <c r="U13" s="222">
        <v>3.7120000000000002</v>
      </c>
      <c r="V13" s="222">
        <v>2.3079999999999998</v>
      </c>
      <c r="W13" s="222">
        <v>1.5289999999999999</v>
      </c>
      <c r="X13" s="229" t="s">
        <v>1087</v>
      </c>
      <c r="Y13" s="223" t="s">
        <v>47</v>
      </c>
      <c r="Z13" s="224">
        <v>4.2380000000000004</v>
      </c>
      <c r="AA13" s="224">
        <v>4.0599999999999996</v>
      </c>
      <c r="AB13" s="224">
        <v>4.0650000000000004</v>
      </c>
      <c r="AC13" s="224">
        <v>5.149</v>
      </c>
      <c r="AD13" s="224">
        <v>4.4059999999999997</v>
      </c>
      <c r="AE13" s="224">
        <v>5.4</v>
      </c>
      <c r="AF13" s="224">
        <v>5.3</v>
      </c>
      <c r="AG13" s="224">
        <v>5.5659999999999998</v>
      </c>
      <c r="AH13" s="224">
        <v>5.8</v>
      </c>
      <c r="AI13" s="224">
        <v>6.5</v>
      </c>
      <c r="AJ13" s="224">
        <v>5.7</v>
      </c>
      <c r="AK13" s="224">
        <v>5.7670000000000003</v>
      </c>
      <c r="AL13" s="225">
        <f>6974/1000</f>
        <v>6.9740000000000002</v>
      </c>
      <c r="AM13" s="225">
        <v>7.2</v>
      </c>
      <c r="AN13" s="224">
        <v>5.6040000000000001</v>
      </c>
    </row>
    <row r="14" spans="1:40" s="226" customFormat="1" ht="25.5" customHeight="1" x14ac:dyDescent="0.25">
      <c r="A14" s="216">
        <v>8</v>
      </c>
      <c r="B14" s="229" t="s">
        <v>34</v>
      </c>
      <c r="C14" s="218">
        <v>84.4</v>
      </c>
      <c r="D14" s="219">
        <v>84.936999999999998</v>
      </c>
      <c r="E14" s="219">
        <v>87.900999999999996</v>
      </c>
      <c r="F14" s="219">
        <v>42.5</v>
      </c>
      <c r="G14" s="219">
        <v>44.155999999999999</v>
      </c>
      <c r="H14" s="219">
        <v>45.735999999999997</v>
      </c>
      <c r="I14" s="219">
        <v>49.8</v>
      </c>
      <c r="J14" s="219">
        <v>52.5</v>
      </c>
      <c r="K14" s="220">
        <v>55.58</v>
      </c>
      <c r="L14" s="221">
        <v>60</v>
      </c>
      <c r="M14" s="221">
        <v>67.8</v>
      </c>
      <c r="N14" s="221">
        <v>71.3</v>
      </c>
      <c r="O14" s="221">
        <v>74.069999999999993</v>
      </c>
      <c r="P14" s="221">
        <f>71104/1000</f>
        <v>71.103999999999999</v>
      </c>
      <c r="Q14" s="221">
        <v>71.12</v>
      </c>
      <c r="R14" s="221">
        <v>75.947999999999993</v>
      </c>
      <c r="S14" s="222">
        <v>75.340999999999994</v>
      </c>
      <c r="T14" s="222">
        <v>87.299000000000007</v>
      </c>
      <c r="U14" s="222">
        <v>107.501</v>
      </c>
      <c r="V14" s="222">
        <v>104.88200000000001</v>
      </c>
      <c r="W14" s="222">
        <v>111.947</v>
      </c>
      <c r="X14" s="229" t="s">
        <v>1095</v>
      </c>
      <c r="Y14" s="223">
        <v>84.4</v>
      </c>
      <c r="Z14" s="224">
        <v>84.936999999999998</v>
      </c>
      <c r="AA14" s="224">
        <v>87.900999999999996</v>
      </c>
      <c r="AB14" s="224">
        <v>42.5</v>
      </c>
      <c r="AC14" s="224">
        <v>44.155999999999999</v>
      </c>
      <c r="AD14" s="224">
        <v>45.735999999999997</v>
      </c>
      <c r="AE14" s="224">
        <v>49.8</v>
      </c>
      <c r="AF14" s="224">
        <v>52.5</v>
      </c>
      <c r="AG14" s="224">
        <v>55.58</v>
      </c>
      <c r="AH14" s="225">
        <v>60</v>
      </c>
      <c r="AI14" s="228">
        <v>67.8</v>
      </c>
      <c r="AJ14" s="228">
        <v>71.3</v>
      </c>
      <c r="AK14" s="228">
        <v>74.069999999999993</v>
      </c>
      <c r="AL14" s="225">
        <f>71104/1000</f>
        <v>71.103999999999999</v>
      </c>
      <c r="AM14" s="225">
        <v>71.12</v>
      </c>
      <c r="AN14" s="225">
        <v>75.947999999999993</v>
      </c>
    </row>
    <row r="15" spans="1:40" s="226" customFormat="1" ht="25.5" customHeight="1" x14ac:dyDescent="0.25">
      <c r="A15" s="216">
        <v>9</v>
      </c>
      <c r="B15" s="217" t="s">
        <v>16</v>
      </c>
      <c r="C15" s="218">
        <v>26.2</v>
      </c>
      <c r="D15" s="219">
        <v>25.279</v>
      </c>
      <c r="E15" s="219">
        <v>27.698</v>
      </c>
      <c r="F15" s="219">
        <v>28.754000000000001</v>
      </c>
      <c r="G15" s="219">
        <v>30.83</v>
      </c>
      <c r="H15" s="219">
        <v>31.359000000000002</v>
      </c>
      <c r="I15" s="219">
        <v>32.9</v>
      </c>
      <c r="J15" s="219">
        <v>34.5</v>
      </c>
      <c r="K15" s="220">
        <v>36.119</v>
      </c>
      <c r="L15" s="220">
        <v>36.200000000000003</v>
      </c>
      <c r="M15" s="220">
        <v>36.4</v>
      </c>
      <c r="N15" s="220">
        <v>38.700000000000003</v>
      </c>
      <c r="O15" s="220">
        <v>41</v>
      </c>
      <c r="P15" s="221">
        <f>39336/1000</f>
        <v>39.335999999999999</v>
      </c>
      <c r="Q15" s="221">
        <v>39.158999999999999</v>
      </c>
      <c r="R15" s="220">
        <v>39.134</v>
      </c>
      <c r="S15" s="222">
        <v>37.222999999999999</v>
      </c>
      <c r="T15" s="222">
        <v>38.256999999999998</v>
      </c>
      <c r="U15" s="222">
        <v>38.350999999999999</v>
      </c>
      <c r="V15" s="222">
        <v>40.558999999999997</v>
      </c>
      <c r="W15" s="222">
        <v>42.219000000000001</v>
      </c>
      <c r="X15" s="217" t="s">
        <v>1086</v>
      </c>
      <c r="Y15" s="223">
        <v>26.2</v>
      </c>
      <c r="Z15" s="224">
        <v>25.279</v>
      </c>
      <c r="AA15" s="224">
        <v>27.698</v>
      </c>
      <c r="AB15" s="224">
        <v>28.754000000000001</v>
      </c>
      <c r="AC15" s="224">
        <v>30.83</v>
      </c>
      <c r="AD15" s="224">
        <v>31.359000000000002</v>
      </c>
      <c r="AE15" s="224">
        <v>32.9</v>
      </c>
      <c r="AF15" s="224">
        <v>34.5</v>
      </c>
      <c r="AG15" s="224">
        <v>36.119</v>
      </c>
      <c r="AH15" s="224">
        <v>36.200000000000003</v>
      </c>
      <c r="AI15" s="224">
        <v>36.4</v>
      </c>
      <c r="AJ15" s="224">
        <v>38.700000000000003</v>
      </c>
      <c r="AK15" s="224">
        <v>41</v>
      </c>
      <c r="AL15" s="225">
        <f>39336/1000</f>
        <v>39.335999999999999</v>
      </c>
      <c r="AM15" s="225">
        <v>39.158999999999999</v>
      </c>
      <c r="AN15" s="224">
        <v>39.134</v>
      </c>
    </row>
    <row r="16" spans="1:40" s="226" customFormat="1" ht="25.5" customHeight="1" x14ac:dyDescent="0.25">
      <c r="A16" s="216">
        <v>10</v>
      </c>
      <c r="B16" s="217" t="s">
        <v>18</v>
      </c>
      <c r="C16" s="218">
        <v>42</v>
      </c>
      <c r="D16" s="219">
        <v>43.512</v>
      </c>
      <c r="E16" s="219">
        <v>43.554000000000002</v>
      </c>
      <c r="F16" s="219">
        <v>44.802999999999997</v>
      </c>
      <c r="G16" s="219">
        <v>47.805</v>
      </c>
      <c r="H16" s="219">
        <v>52.228999999999999</v>
      </c>
      <c r="I16" s="219">
        <v>60.1</v>
      </c>
      <c r="J16" s="219">
        <v>66.599999999999994</v>
      </c>
      <c r="K16" s="220">
        <v>70.540000000000006</v>
      </c>
      <c r="L16" s="220">
        <v>81.2</v>
      </c>
      <c r="M16" s="220">
        <v>89.5</v>
      </c>
      <c r="N16" s="220">
        <v>98.4</v>
      </c>
      <c r="O16" s="220">
        <v>106.41</v>
      </c>
      <c r="P16" s="221">
        <f>102565/1000</f>
        <v>102.565</v>
      </c>
      <c r="Q16" s="221">
        <v>105.476</v>
      </c>
      <c r="R16" s="220">
        <v>110.13200000000001</v>
      </c>
      <c r="S16" s="222">
        <v>112.917</v>
      </c>
      <c r="T16" s="222">
        <v>123.627</v>
      </c>
      <c r="U16" s="222">
        <v>138.46100000000001</v>
      </c>
      <c r="V16" s="222">
        <v>139.35900000000001</v>
      </c>
      <c r="W16" s="222">
        <v>143.328</v>
      </c>
      <c r="X16" s="217" t="s">
        <v>1088</v>
      </c>
      <c r="Y16" s="223">
        <v>42</v>
      </c>
      <c r="Z16" s="224">
        <v>43.512</v>
      </c>
      <c r="AA16" s="224">
        <v>43.554000000000002</v>
      </c>
      <c r="AB16" s="224">
        <v>44.802999999999997</v>
      </c>
      <c r="AC16" s="224">
        <v>47.805</v>
      </c>
      <c r="AD16" s="224">
        <v>52.228999999999999</v>
      </c>
      <c r="AE16" s="224">
        <v>60.1</v>
      </c>
      <c r="AF16" s="224">
        <v>66.599999999999994</v>
      </c>
      <c r="AG16" s="224">
        <v>70.540000000000006</v>
      </c>
      <c r="AH16" s="224">
        <v>81.2</v>
      </c>
      <c r="AI16" s="224">
        <v>89.5</v>
      </c>
      <c r="AJ16" s="224">
        <v>98.4</v>
      </c>
      <c r="AK16" s="224">
        <v>106.41</v>
      </c>
      <c r="AL16" s="225">
        <f>102565/1000</f>
        <v>102.565</v>
      </c>
      <c r="AM16" s="225">
        <v>105.476</v>
      </c>
      <c r="AN16" s="224">
        <v>110.13200000000001</v>
      </c>
    </row>
    <row r="17" spans="1:40" s="226" customFormat="1" ht="25.5" customHeight="1" x14ac:dyDescent="0.25">
      <c r="A17" s="216">
        <v>11</v>
      </c>
      <c r="B17" s="217" t="s">
        <v>19</v>
      </c>
      <c r="C17" s="218"/>
      <c r="D17" s="219"/>
      <c r="E17" s="219"/>
      <c r="F17" s="219"/>
      <c r="G17" s="219"/>
      <c r="H17" s="219"/>
      <c r="I17" s="219"/>
      <c r="J17" s="219"/>
      <c r="K17" s="220"/>
      <c r="L17" s="220"/>
      <c r="M17" s="220"/>
      <c r="N17" s="220"/>
      <c r="O17" s="220"/>
      <c r="P17" s="221"/>
      <c r="Q17" s="221"/>
      <c r="R17" s="220"/>
      <c r="S17" s="222">
        <v>50.469000000000001</v>
      </c>
      <c r="T17" s="222">
        <v>52.536000000000001</v>
      </c>
      <c r="U17" s="222">
        <v>60.38</v>
      </c>
      <c r="V17" s="222">
        <v>61.335999999999999</v>
      </c>
      <c r="W17" s="222">
        <v>62.01</v>
      </c>
      <c r="X17" s="217" t="s">
        <v>1089</v>
      </c>
      <c r="Y17" s="223"/>
      <c r="Z17" s="224"/>
      <c r="AA17" s="224"/>
      <c r="AB17" s="224"/>
      <c r="AC17" s="224"/>
      <c r="AD17" s="224"/>
      <c r="AE17" s="224"/>
      <c r="AF17" s="224"/>
      <c r="AG17" s="224"/>
      <c r="AH17" s="224"/>
      <c r="AI17" s="224"/>
      <c r="AJ17" s="224"/>
      <c r="AK17" s="224"/>
      <c r="AL17" s="225"/>
      <c r="AM17" s="225"/>
      <c r="AN17" s="224"/>
    </row>
    <row r="18" spans="1:40" s="226" customFormat="1" ht="25.5" customHeight="1" x14ac:dyDescent="0.25">
      <c r="A18" s="216">
        <v>12</v>
      </c>
      <c r="B18" s="217" t="s">
        <v>20</v>
      </c>
      <c r="C18" s="218">
        <v>15.7</v>
      </c>
      <c r="D18" s="219">
        <v>15.646000000000001</v>
      </c>
      <c r="E18" s="219">
        <v>16.22</v>
      </c>
      <c r="F18" s="219">
        <v>16.863</v>
      </c>
      <c r="G18" s="219">
        <v>16.533000000000001</v>
      </c>
      <c r="H18" s="219">
        <v>17.783000000000001</v>
      </c>
      <c r="I18" s="219">
        <v>15.8</v>
      </c>
      <c r="J18" s="219">
        <v>16.8</v>
      </c>
      <c r="K18" s="220">
        <v>15.721</v>
      </c>
      <c r="L18" s="220">
        <v>12.2</v>
      </c>
      <c r="M18" s="220">
        <v>11.4</v>
      </c>
      <c r="N18" s="220">
        <v>12</v>
      </c>
      <c r="O18" s="220">
        <v>13.968999999999999</v>
      </c>
      <c r="P18" s="221">
        <f>15526/1000</f>
        <v>15.526</v>
      </c>
      <c r="Q18" s="221">
        <v>16.178000000000001</v>
      </c>
      <c r="R18" s="220">
        <v>16.09</v>
      </c>
      <c r="S18" s="222">
        <v>14.721</v>
      </c>
      <c r="T18" s="222">
        <v>14.957000000000001</v>
      </c>
      <c r="U18" s="222">
        <v>12.689</v>
      </c>
      <c r="V18" s="222">
        <v>16.056000000000001</v>
      </c>
      <c r="W18" s="222">
        <v>18.309000000000001</v>
      </c>
      <c r="X18" s="217" t="s">
        <v>1090</v>
      </c>
      <c r="Y18" s="223">
        <v>15.7</v>
      </c>
      <c r="Z18" s="224">
        <v>15.646000000000001</v>
      </c>
      <c r="AA18" s="224">
        <v>16.22</v>
      </c>
      <c r="AB18" s="224">
        <v>16.863</v>
      </c>
      <c r="AC18" s="224">
        <v>16.533000000000001</v>
      </c>
      <c r="AD18" s="224">
        <v>17.783000000000001</v>
      </c>
      <c r="AE18" s="224">
        <v>15.8</v>
      </c>
      <c r="AF18" s="224">
        <v>16.8</v>
      </c>
      <c r="AG18" s="224">
        <v>15.721</v>
      </c>
      <c r="AH18" s="224">
        <v>12.2</v>
      </c>
      <c r="AI18" s="224">
        <v>11.4</v>
      </c>
      <c r="AJ18" s="224">
        <v>12</v>
      </c>
      <c r="AK18" s="224">
        <v>13.968999999999999</v>
      </c>
      <c r="AL18" s="225">
        <f>15526/1000</f>
        <v>15.526</v>
      </c>
      <c r="AM18" s="225">
        <v>16.178000000000001</v>
      </c>
      <c r="AN18" s="224">
        <v>16.09</v>
      </c>
    </row>
    <row r="19" spans="1:40" s="226" customFormat="1" ht="25.5" customHeight="1" x14ac:dyDescent="0.25">
      <c r="A19" s="216">
        <v>13</v>
      </c>
      <c r="B19" s="217" t="s">
        <v>9</v>
      </c>
      <c r="C19" s="218">
        <v>17.5</v>
      </c>
      <c r="D19" s="219">
        <v>18.762</v>
      </c>
      <c r="E19" s="219">
        <v>17.981000000000002</v>
      </c>
      <c r="F19" s="219">
        <v>20.097999999999999</v>
      </c>
      <c r="G19" s="219">
        <v>21.393999999999998</v>
      </c>
      <c r="H19" s="219">
        <v>20.478999999999999</v>
      </c>
      <c r="I19" s="219">
        <v>21.5</v>
      </c>
      <c r="J19" s="219">
        <v>23.6</v>
      </c>
      <c r="K19" s="220">
        <v>24.474</v>
      </c>
      <c r="L19" s="220">
        <v>24.9</v>
      </c>
      <c r="M19" s="220">
        <v>22.5</v>
      </c>
      <c r="N19" s="220">
        <v>22.9</v>
      </c>
      <c r="O19" s="220">
        <v>23.135000000000002</v>
      </c>
      <c r="P19" s="221">
        <f>21659/1000</f>
        <v>21.658999999999999</v>
      </c>
      <c r="Q19" s="221">
        <v>24.23</v>
      </c>
      <c r="R19" s="220">
        <v>26.466999999999999</v>
      </c>
      <c r="S19" s="222">
        <v>26.888000000000002</v>
      </c>
      <c r="T19" s="222">
        <v>29.39</v>
      </c>
      <c r="U19" s="222">
        <v>23.756</v>
      </c>
      <c r="V19" s="222">
        <v>25.850999999999999</v>
      </c>
      <c r="W19" s="222">
        <v>28.222999999999999</v>
      </c>
      <c r="X19" s="217" t="s">
        <v>1081</v>
      </c>
      <c r="Y19" s="223">
        <v>17.5</v>
      </c>
      <c r="Z19" s="224">
        <v>18.762</v>
      </c>
      <c r="AA19" s="224">
        <v>17.981000000000002</v>
      </c>
      <c r="AB19" s="224">
        <v>20.097999999999999</v>
      </c>
      <c r="AC19" s="224">
        <v>21.393999999999998</v>
      </c>
      <c r="AD19" s="224">
        <v>20.478999999999999</v>
      </c>
      <c r="AE19" s="224">
        <v>21.5</v>
      </c>
      <c r="AF19" s="224">
        <v>23.6</v>
      </c>
      <c r="AG19" s="224">
        <v>24.474</v>
      </c>
      <c r="AH19" s="224">
        <v>24.9</v>
      </c>
      <c r="AI19" s="224">
        <v>22.5</v>
      </c>
      <c r="AJ19" s="224">
        <v>22.9</v>
      </c>
      <c r="AK19" s="224">
        <v>23.135000000000002</v>
      </c>
      <c r="AL19" s="225">
        <f>21659/1000</f>
        <v>21.658999999999999</v>
      </c>
      <c r="AM19" s="225">
        <v>24.23</v>
      </c>
      <c r="AN19" s="224">
        <v>26.466999999999999</v>
      </c>
    </row>
    <row r="20" spans="1:40" s="215" customFormat="1" ht="25.5" customHeight="1" x14ac:dyDescent="0.25">
      <c r="A20" s="207" t="s">
        <v>35</v>
      </c>
      <c r="B20" s="207" t="s">
        <v>36</v>
      </c>
      <c r="C20" s="208">
        <f t="shared" ref="C20:I20" si="1">SUM(C21:C23)</f>
        <v>23.052</v>
      </c>
      <c r="D20" s="209">
        <f t="shared" si="1"/>
        <v>23.418999999999997</v>
      </c>
      <c r="E20" s="209">
        <f t="shared" si="1"/>
        <v>22.173999999999999</v>
      </c>
      <c r="F20" s="209">
        <f t="shared" si="1"/>
        <v>24.247</v>
      </c>
      <c r="G20" s="209">
        <f t="shared" si="1"/>
        <v>24.812999999999999</v>
      </c>
      <c r="H20" s="209">
        <f t="shared" si="1"/>
        <v>26.018000000000001</v>
      </c>
      <c r="I20" s="209">
        <f t="shared" si="1"/>
        <v>27.958000000000002</v>
      </c>
      <c r="J20" s="209">
        <v>30.5</v>
      </c>
      <c r="K20" s="210">
        <v>30.1</v>
      </c>
      <c r="L20" s="210">
        <v>31.1</v>
      </c>
      <c r="M20" s="210">
        <v>34</v>
      </c>
      <c r="N20" s="210">
        <v>32.4</v>
      </c>
      <c r="O20" s="210">
        <v>34.08</v>
      </c>
      <c r="P20" s="210">
        <f>37733/1000</f>
        <v>37.732999999999997</v>
      </c>
      <c r="Q20" s="210">
        <v>42.33</v>
      </c>
      <c r="R20" s="210">
        <f t="shared" ref="R20:S20" si="2">SUM(R21:R23)</f>
        <v>46.453000000000003</v>
      </c>
      <c r="S20" s="211">
        <f t="shared" si="2"/>
        <v>44.271000000000001</v>
      </c>
      <c r="T20" s="211">
        <f>SUM(T21:T23)</f>
        <v>48.269999999999996</v>
      </c>
      <c r="U20" s="211">
        <f>SUM(U21:U23)</f>
        <v>43.841999999999999</v>
      </c>
      <c r="V20" s="211">
        <f>SUM(V21:V23)</f>
        <v>45.230000000000004</v>
      </c>
      <c r="W20" s="211">
        <f>SUM(W21:W23)</f>
        <v>46.254999999999995</v>
      </c>
      <c r="X20" s="207" t="s">
        <v>1206</v>
      </c>
      <c r="Y20" s="213">
        <f t="shared" ref="Y20:AE20" si="3">SUM(Y21:Y23)</f>
        <v>23.052</v>
      </c>
      <c r="Z20" s="214">
        <f t="shared" si="3"/>
        <v>23.418999999999997</v>
      </c>
      <c r="AA20" s="214">
        <f t="shared" si="3"/>
        <v>22.173999999999999</v>
      </c>
      <c r="AB20" s="214">
        <f t="shared" si="3"/>
        <v>24.247</v>
      </c>
      <c r="AC20" s="214">
        <f t="shared" si="3"/>
        <v>24.812999999999999</v>
      </c>
      <c r="AD20" s="214">
        <f t="shared" si="3"/>
        <v>26.018000000000001</v>
      </c>
      <c r="AE20" s="214">
        <f t="shared" si="3"/>
        <v>27.958000000000002</v>
      </c>
      <c r="AF20" s="214">
        <v>30.5</v>
      </c>
      <c r="AG20" s="214">
        <v>30.1</v>
      </c>
      <c r="AH20" s="214">
        <v>31.1</v>
      </c>
      <c r="AI20" s="214">
        <v>34</v>
      </c>
      <c r="AJ20" s="214">
        <v>32.4</v>
      </c>
      <c r="AK20" s="214">
        <v>34.08</v>
      </c>
      <c r="AL20" s="214">
        <f>37733/1000</f>
        <v>37.732999999999997</v>
      </c>
      <c r="AM20" s="214">
        <v>42.33</v>
      </c>
      <c r="AN20" s="230">
        <v>46.453000000000003</v>
      </c>
    </row>
    <row r="21" spans="1:40" s="226" customFormat="1" ht="25.5" customHeight="1" x14ac:dyDescent="0.25">
      <c r="A21" s="216">
        <v>1</v>
      </c>
      <c r="B21" s="217" t="s">
        <v>37</v>
      </c>
      <c r="C21" s="218">
        <v>4.9429999999999996</v>
      </c>
      <c r="D21" s="219">
        <v>5.0019999999999998</v>
      </c>
      <c r="E21" s="219">
        <v>4.4000000000000004</v>
      </c>
      <c r="F21" s="219">
        <v>5.8579999999999997</v>
      </c>
      <c r="G21" s="219">
        <v>6.1669999999999998</v>
      </c>
      <c r="H21" s="219">
        <v>6.9210000000000003</v>
      </c>
      <c r="I21" s="219">
        <v>6.7240000000000002</v>
      </c>
      <c r="J21" s="219">
        <v>8.3000000000000007</v>
      </c>
      <c r="K21" s="231">
        <v>8.9</v>
      </c>
      <c r="L21" s="220">
        <v>9.6999999999999993</v>
      </c>
      <c r="M21" s="220">
        <v>11.8</v>
      </c>
      <c r="N21" s="220">
        <v>10.1</v>
      </c>
      <c r="O21" s="220">
        <v>10.536</v>
      </c>
      <c r="P21" s="221">
        <f>13064/1000</f>
        <v>13.064</v>
      </c>
      <c r="Q21" s="221">
        <v>14.779</v>
      </c>
      <c r="R21" s="221">
        <v>14.528</v>
      </c>
      <c r="S21" s="222">
        <v>11.587999999999999</v>
      </c>
      <c r="T21" s="222">
        <v>12.317</v>
      </c>
      <c r="U21" s="222">
        <v>10.122999999999999</v>
      </c>
      <c r="V21" s="222">
        <v>10.545999999999999</v>
      </c>
      <c r="W21" s="222">
        <v>13.391999999999999</v>
      </c>
      <c r="X21" s="217" t="s">
        <v>1096</v>
      </c>
      <c r="Y21" s="223">
        <v>4.9429999999999996</v>
      </c>
      <c r="Z21" s="224">
        <v>5.0019999999999998</v>
      </c>
      <c r="AA21" s="224">
        <v>4.4000000000000004</v>
      </c>
      <c r="AB21" s="224">
        <v>5.8579999999999997</v>
      </c>
      <c r="AC21" s="224">
        <v>6.1669999999999998</v>
      </c>
      <c r="AD21" s="224">
        <v>6.9210000000000003</v>
      </c>
      <c r="AE21" s="224">
        <v>6.7240000000000002</v>
      </c>
      <c r="AF21" s="224">
        <v>8.3000000000000007</v>
      </c>
      <c r="AG21" s="232">
        <v>8.9</v>
      </c>
      <c r="AH21" s="224">
        <v>9.6999999999999993</v>
      </c>
      <c r="AI21" s="224">
        <v>11.8</v>
      </c>
      <c r="AJ21" s="224">
        <v>10.1</v>
      </c>
      <c r="AK21" s="224">
        <v>10.536</v>
      </c>
      <c r="AL21" s="225">
        <f>13064/1000</f>
        <v>13.064</v>
      </c>
      <c r="AM21" s="225">
        <v>14.779</v>
      </c>
      <c r="AN21" s="225">
        <v>14.528</v>
      </c>
    </row>
    <row r="22" spans="1:40" s="226" customFormat="1" ht="25.5" customHeight="1" x14ac:dyDescent="0.25">
      <c r="A22" s="216">
        <v>2</v>
      </c>
      <c r="B22" s="217" t="s">
        <v>38</v>
      </c>
      <c r="C22" s="218" t="s">
        <v>47</v>
      </c>
      <c r="D22" s="219">
        <v>0.249</v>
      </c>
      <c r="E22" s="219">
        <v>0.222</v>
      </c>
      <c r="F22" s="219">
        <v>0.217</v>
      </c>
      <c r="G22" s="219">
        <v>0.27700000000000002</v>
      </c>
      <c r="H22" s="219">
        <v>0.47299999999999998</v>
      </c>
      <c r="I22" s="219">
        <v>0.67800000000000005</v>
      </c>
      <c r="J22" s="219">
        <v>0.54800000000000004</v>
      </c>
      <c r="K22" s="231">
        <v>0.7</v>
      </c>
      <c r="L22" s="220">
        <v>0.5</v>
      </c>
      <c r="M22" s="220">
        <v>0.6</v>
      </c>
      <c r="N22" s="220">
        <v>1</v>
      </c>
      <c r="O22" s="220">
        <v>1.206</v>
      </c>
      <c r="P22" s="221">
        <f>1525/1000</f>
        <v>1.5249999999999999</v>
      </c>
      <c r="Q22" s="221">
        <v>2.9630000000000001</v>
      </c>
      <c r="R22" s="221">
        <v>7.0810000000000004</v>
      </c>
      <c r="S22" s="222">
        <v>7.6269999999999998</v>
      </c>
      <c r="T22" s="222">
        <v>10.763</v>
      </c>
      <c r="U22" s="222">
        <v>9.4920000000000009</v>
      </c>
      <c r="V22" s="222">
        <v>8.48</v>
      </c>
      <c r="W22" s="222">
        <v>9.2940000000000005</v>
      </c>
      <c r="X22" s="217" t="s">
        <v>1097</v>
      </c>
      <c r="Y22" s="223" t="s">
        <v>47</v>
      </c>
      <c r="Z22" s="224">
        <v>0.249</v>
      </c>
      <c r="AA22" s="224">
        <v>0.222</v>
      </c>
      <c r="AB22" s="224">
        <v>0.217</v>
      </c>
      <c r="AC22" s="224">
        <v>0.27700000000000002</v>
      </c>
      <c r="AD22" s="224">
        <v>0.47299999999999998</v>
      </c>
      <c r="AE22" s="224">
        <v>0.67800000000000005</v>
      </c>
      <c r="AF22" s="224">
        <v>0.54800000000000004</v>
      </c>
      <c r="AG22" s="232">
        <v>0.7</v>
      </c>
      <c r="AH22" s="224">
        <v>0.5</v>
      </c>
      <c r="AI22" s="224">
        <v>0.6</v>
      </c>
      <c r="AJ22" s="224">
        <v>1</v>
      </c>
      <c r="AK22" s="224">
        <v>1.206</v>
      </c>
      <c r="AL22" s="225">
        <f>1525/1000</f>
        <v>1.5249999999999999</v>
      </c>
      <c r="AM22" s="225">
        <v>2.9630000000000001</v>
      </c>
      <c r="AN22" s="225">
        <v>7.0810000000000004</v>
      </c>
    </row>
    <row r="23" spans="1:40" s="226" customFormat="1" ht="25.5" customHeight="1" x14ac:dyDescent="0.25">
      <c r="A23" s="216">
        <v>3</v>
      </c>
      <c r="B23" s="217" t="s">
        <v>322</v>
      </c>
      <c r="C23" s="218">
        <v>18.109000000000002</v>
      </c>
      <c r="D23" s="219">
        <v>18.167999999999999</v>
      </c>
      <c r="E23" s="219">
        <v>17.552</v>
      </c>
      <c r="F23" s="219">
        <v>18.172000000000001</v>
      </c>
      <c r="G23" s="219">
        <v>18.369</v>
      </c>
      <c r="H23" s="219">
        <v>18.623999999999999</v>
      </c>
      <c r="I23" s="219">
        <v>20.556000000000001</v>
      </c>
      <c r="J23" s="219">
        <v>21.567</v>
      </c>
      <c r="K23" s="231">
        <v>20.399999999999999</v>
      </c>
      <c r="L23" s="220">
        <v>21</v>
      </c>
      <c r="M23" s="220">
        <v>21.6</v>
      </c>
      <c r="N23" s="220">
        <v>21.3</v>
      </c>
      <c r="O23" s="220">
        <v>22.338000000000001</v>
      </c>
      <c r="P23" s="221">
        <f>23144/1000</f>
        <v>23.143999999999998</v>
      </c>
      <c r="Q23" s="221">
        <v>24.59</v>
      </c>
      <c r="R23" s="221">
        <v>24.844000000000001</v>
      </c>
      <c r="S23" s="222">
        <v>25.056000000000001</v>
      </c>
      <c r="T23" s="222">
        <v>25.19</v>
      </c>
      <c r="U23" s="222">
        <v>24.227</v>
      </c>
      <c r="V23" s="222">
        <v>26.204000000000001</v>
      </c>
      <c r="W23" s="222">
        <v>23.568999999999999</v>
      </c>
      <c r="X23" s="217" t="s">
        <v>1098</v>
      </c>
      <c r="Y23" s="223">
        <v>18.109000000000002</v>
      </c>
      <c r="Z23" s="224">
        <v>18.167999999999999</v>
      </c>
      <c r="AA23" s="224">
        <v>17.552</v>
      </c>
      <c r="AB23" s="224">
        <v>18.172000000000001</v>
      </c>
      <c r="AC23" s="224">
        <v>18.369</v>
      </c>
      <c r="AD23" s="224">
        <v>18.623999999999999</v>
      </c>
      <c r="AE23" s="224">
        <v>20.556000000000001</v>
      </c>
      <c r="AF23" s="224">
        <v>21.567</v>
      </c>
      <c r="AG23" s="233">
        <v>20.399999999999999</v>
      </c>
      <c r="AH23" s="234">
        <v>21</v>
      </c>
      <c r="AI23" s="234">
        <v>21.6</v>
      </c>
      <c r="AJ23" s="234">
        <v>21.3</v>
      </c>
      <c r="AK23" s="234">
        <v>22.338000000000001</v>
      </c>
      <c r="AL23" s="235">
        <f>23144/1000</f>
        <v>23.143999999999998</v>
      </c>
      <c r="AM23" s="235">
        <v>24.59</v>
      </c>
      <c r="AN23" s="235">
        <v>24.844000000000001</v>
      </c>
    </row>
    <row r="24" spans="1:40" s="226" customFormat="1" ht="15" x14ac:dyDescent="0.25">
      <c r="A24" s="575" t="s">
        <v>548</v>
      </c>
      <c r="B24" s="575"/>
      <c r="C24" s="575"/>
      <c r="D24" s="575"/>
      <c r="E24" s="575"/>
      <c r="F24" s="575"/>
      <c r="G24" s="575"/>
      <c r="H24" s="575"/>
      <c r="I24" s="575"/>
      <c r="J24" s="575"/>
      <c r="K24" s="575"/>
      <c r="L24" s="575"/>
      <c r="M24" s="575"/>
      <c r="N24" s="575"/>
      <c r="O24" s="575"/>
      <c r="P24" s="575"/>
      <c r="Q24" s="575"/>
      <c r="R24" s="575"/>
      <c r="S24" s="575"/>
      <c r="T24" s="575"/>
      <c r="U24" s="575"/>
      <c r="V24" s="575"/>
      <c r="W24" s="575"/>
      <c r="X24" s="575"/>
    </row>
    <row r="25" spans="1:40" s="226" customFormat="1" ht="15" x14ac:dyDescent="0.25">
      <c r="A25" s="576" t="s">
        <v>549</v>
      </c>
      <c r="B25" s="576"/>
      <c r="C25" s="576"/>
      <c r="D25" s="576"/>
      <c r="E25" s="576"/>
      <c r="F25" s="576"/>
      <c r="G25" s="576"/>
      <c r="H25" s="576"/>
      <c r="I25" s="576"/>
      <c r="J25" s="576"/>
      <c r="K25" s="576"/>
      <c r="L25" s="576"/>
      <c r="M25" s="576"/>
      <c r="N25" s="576"/>
      <c r="O25" s="576"/>
      <c r="P25" s="576"/>
      <c r="Q25" s="576"/>
      <c r="R25" s="576"/>
      <c r="S25" s="576"/>
      <c r="T25" s="576"/>
      <c r="U25" s="576"/>
      <c r="V25" s="576"/>
      <c r="W25" s="576"/>
      <c r="X25" s="576"/>
      <c r="Y25" s="236"/>
    </row>
  </sheetData>
  <mergeCells count="5">
    <mergeCell ref="A24:X24"/>
    <mergeCell ref="A25:X25"/>
    <mergeCell ref="A1:X1"/>
    <mergeCell ref="A2:X2"/>
    <mergeCell ref="W3:X3"/>
  </mergeCells>
  <pageMargins left="0.83" right="0.17" top="0.74803149606299202" bottom="0.74803149606299202" header="0.31496062992126" footer="0.31496062992126"/>
  <pageSetup scale="86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J39"/>
  <sheetViews>
    <sheetView view="pageBreakPreview" zoomScaleSheetLayoutView="100" workbookViewId="0">
      <selection activeCell="Q14" sqref="Q14"/>
    </sheetView>
  </sheetViews>
  <sheetFormatPr defaultRowHeight="15" x14ac:dyDescent="0.25"/>
  <cols>
    <col min="1" max="1" width="26.140625" style="188" customWidth="1"/>
    <col min="2" max="2" width="9.42578125" style="157" customWidth="1"/>
    <col min="3" max="3" width="8.7109375" style="157" customWidth="1"/>
    <col min="4" max="4" width="9.28515625" style="157" customWidth="1"/>
    <col min="5" max="5" width="8.5703125" style="157" customWidth="1"/>
    <col min="6" max="6" width="7.7109375" style="157" customWidth="1"/>
    <col min="7" max="7" width="8" style="157" customWidth="1"/>
    <col min="8" max="8" width="8.85546875" style="157" customWidth="1"/>
    <col min="9" max="9" width="9.85546875" style="157" customWidth="1"/>
    <col min="10" max="10" width="35" style="157" customWidth="1"/>
    <col min="11" max="16384" width="9.140625" style="157"/>
  </cols>
  <sheetData>
    <row r="1" spans="1:10" ht="15.75" customHeight="1" x14ac:dyDescent="0.25">
      <c r="A1" s="578" t="s">
        <v>1207</v>
      </c>
      <c r="B1" s="578"/>
      <c r="C1" s="578"/>
      <c r="D1" s="578"/>
      <c r="E1" s="578"/>
      <c r="F1" s="578"/>
      <c r="G1" s="578"/>
      <c r="H1" s="578"/>
      <c r="I1" s="578"/>
      <c r="J1" s="578"/>
    </row>
    <row r="2" spans="1:10" ht="22.5" customHeight="1" x14ac:dyDescent="0.25">
      <c r="A2" s="579" t="s">
        <v>1208</v>
      </c>
      <c r="B2" s="579"/>
      <c r="C2" s="579"/>
      <c r="D2" s="579"/>
      <c r="E2" s="579"/>
      <c r="F2" s="579"/>
      <c r="G2" s="579"/>
      <c r="H2" s="579"/>
      <c r="I2" s="579"/>
      <c r="J2" s="579"/>
    </row>
    <row r="3" spans="1:10" ht="6" customHeight="1" x14ac:dyDescent="0.25">
      <c r="A3" s="158"/>
      <c r="B3" s="158"/>
      <c r="C3" s="159"/>
      <c r="D3" s="159"/>
      <c r="E3" s="159"/>
      <c r="F3" s="160"/>
      <c r="G3" s="160"/>
      <c r="H3" s="160"/>
      <c r="I3" s="160"/>
    </row>
    <row r="4" spans="1:10" x14ac:dyDescent="0.25">
      <c r="A4" s="161" t="s">
        <v>492</v>
      </c>
      <c r="B4" s="162" t="s">
        <v>564</v>
      </c>
      <c r="C4" s="163" t="s">
        <v>1</v>
      </c>
      <c r="D4" s="163" t="s">
        <v>2</v>
      </c>
      <c r="E4" s="163" t="s">
        <v>3</v>
      </c>
      <c r="F4" s="164" t="s">
        <v>4</v>
      </c>
      <c r="G4" s="165" t="s">
        <v>5</v>
      </c>
      <c r="H4" s="166" t="s">
        <v>493</v>
      </c>
      <c r="I4" s="164" t="s">
        <v>494</v>
      </c>
      <c r="J4" s="167" t="s">
        <v>1209</v>
      </c>
    </row>
    <row r="5" spans="1:10" x14ac:dyDescent="0.25">
      <c r="A5" s="588" t="s">
        <v>495</v>
      </c>
      <c r="B5" s="588"/>
      <c r="C5" s="588"/>
      <c r="D5" s="588"/>
      <c r="E5" s="588"/>
      <c r="F5" s="588"/>
      <c r="G5" s="588"/>
      <c r="H5" s="588"/>
      <c r="I5" s="588"/>
      <c r="J5" s="168" t="s">
        <v>1210</v>
      </c>
    </row>
    <row r="6" spans="1:10" x14ac:dyDescent="0.25">
      <c r="A6" s="169" t="s">
        <v>496</v>
      </c>
      <c r="B6" s="170" t="s">
        <v>327</v>
      </c>
      <c r="C6" s="171">
        <v>38.089680000000001</v>
      </c>
      <c r="D6" s="171">
        <v>37.861986000000002</v>
      </c>
      <c r="E6" s="172">
        <v>37.788440000000001</v>
      </c>
      <c r="F6" s="172">
        <v>37.460996999999999</v>
      </c>
      <c r="G6" s="172">
        <v>36.941752000000001</v>
      </c>
      <c r="H6" s="172">
        <v>36.008829000000006</v>
      </c>
      <c r="I6" s="173">
        <v>35.684332999999995</v>
      </c>
      <c r="J6" s="25" t="s">
        <v>1099</v>
      </c>
    </row>
    <row r="7" spans="1:10" x14ac:dyDescent="0.25">
      <c r="A7" s="169" t="s">
        <v>331</v>
      </c>
      <c r="B7" s="174" t="s">
        <v>332</v>
      </c>
      <c r="C7" s="171">
        <v>47.558587999999993</v>
      </c>
      <c r="D7" s="171">
        <v>40.679255999999995</v>
      </c>
      <c r="E7" s="172">
        <v>35.406880999999998</v>
      </c>
      <c r="F7" s="172">
        <v>33.657438999999997</v>
      </c>
      <c r="G7" s="172">
        <v>32.249216000000004</v>
      </c>
      <c r="H7" s="172">
        <v>31.896702000000001</v>
      </c>
      <c r="I7" s="173">
        <v>32.649307</v>
      </c>
      <c r="J7" s="25" t="s">
        <v>1100</v>
      </c>
    </row>
    <row r="8" spans="1:10" x14ac:dyDescent="0.25">
      <c r="A8" s="169" t="s">
        <v>497</v>
      </c>
      <c r="B8" s="170" t="s">
        <v>327</v>
      </c>
      <c r="C8" s="171">
        <v>203.201911</v>
      </c>
      <c r="D8" s="171">
        <v>217.73648300000002</v>
      </c>
      <c r="E8" s="172">
        <v>220.75633100000002</v>
      </c>
      <c r="F8" s="172">
        <v>221.13553200000001</v>
      </c>
      <c r="G8" s="172">
        <v>231.92328899999998</v>
      </c>
      <c r="H8" s="172">
        <v>243.55082099999998</v>
      </c>
      <c r="I8" s="173">
        <v>254.40473800000001</v>
      </c>
      <c r="J8" s="175" t="s">
        <v>1101</v>
      </c>
    </row>
    <row r="9" spans="1:10" x14ac:dyDescent="0.25">
      <c r="A9" s="589" t="s">
        <v>328</v>
      </c>
      <c r="B9" s="589"/>
      <c r="C9" s="589"/>
      <c r="D9" s="589"/>
      <c r="E9" s="589"/>
      <c r="F9" s="589"/>
      <c r="G9" s="589"/>
      <c r="H9" s="589"/>
      <c r="I9" s="589"/>
      <c r="J9" s="168" t="s">
        <v>1211</v>
      </c>
    </row>
    <row r="10" spans="1:10" ht="30" x14ac:dyDescent="0.25">
      <c r="A10" s="176" t="s">
        <v>329</v>
      </c>
      <c r="B10" s="170" t="s">
        <v>327</v>
      </c>
      <c r="C10" s="171">
        <v>204.12139200000001</v>
      </c>
      <c r="D10" s="171">
        <v>219.21177900000001</v>
      </c>
      <c r="E10" s="172">
        <v>222.49678300000002</v>
      </c>
      <c r="F10" s="172">
        <v>223.241771</v>
      </c>
      <c r="G10" s="172">
        <v>232.864799</v>
      </c>
      <c r="H10" s="172">
        <v>245.36211856999998</v>
      </c>
      <c r="I10" s="172">
        <v>251.93480149400006</v>
      </c>
      <c r="J10" s="175" t="s">
        <v>1102</v>
      </c>
    </row>
    <row r="11" spans="1:10" ht="15.75" customHeight="1" x14ac:dyDescent="0.25">
      <c r="A11" s="177" t="s">
        <v>330</v>
      </c>
      <c r="B11" s="174" t="s">
        <v>332</v>
      </c>
      <c r="C11" s="171">
        <v>60.684258</v>
      </c>
      <c r="D11" s="171">
        <v>53.914591000000001</v>
      </c>
      <c r="E11" s="171">
        <v>48.994061999999992</v>
      </c>
      <c r="F11" s="172">
        <v>46.954639100000001</v>
      </c>
      <c r="G11" s="172">
        <v>47.849650000000011</v>
      </c>
      <c r="H11" s="172">
        <v>50.77787</v>
      </c>
      <c r="I11" s="172">
        <v>52.832395433245942</v>
      </c>
      <c r="J11" s="175" t="s">
        <v>1103</v>
      </c>
    </row>
    <row r="12" spans="1:10" x14ac:dyDescent="0.25">
      <c r="A12" s="177" t="s">
        <v>497</v>
      </c>
      <c r="B12" s="170" t="s">
        <v>327</v>
      </c>
      <c r="C12" s="178">
        <v>148.13210000000001</v>
      </c>
      <c r="D12" s="178">
        <v>157.05669999999995</v>
      </c>
      <c r="E12" s="178">
        <v>158.40685352</v>
      </c>
      <c r="F12" s="172">
        <v>165.52011833799997</v>
      </c>
      <c r="G12" s="172">
        <v>184.673902777</v>
      </c>
      <c r="H12" s="172">
        <v>194.59726743199977</v>
      </c>
      <c r="I12" s="172">
        <v>204.92158842904217</v>
      </c>
      <c r="J12" s="175" t="s">
        <v>1101</v>
      </c>
    </row>
    <row r="13" spans="1:10" ht="30" x14ac:dyDescent="0.25">
      <c r="A13" s="590" t="s">
        <v>1218</v>
      </c>
      <c r="B13" s="590"/>
      <c r="C13" s="590"/>
      <c r="D13" s="590"/>
      <c r="E13" s="590"/>
      <c r="F13" s="590"/>
      <c r="G13" s="590"/>
      <c r="H13" s="590"/>
      <c r="I13" s="590"/>
      <c r="J13" s="179" t="s">
        <v>1216</v>
      </c>
    </row>
    <row r="14" spans="1:10" x14ac:dyDescent="0.25">
      <c r="A14" s="180" t="s">
        <v>496</v>
      </c>
      <c r="B14" s="181" t="s">
        <v>327</v>
      </c>
      <c r="C14" s="171">
        <v>652.15899999999999</v>
      </c>
      <c r="D14" s="171">
        <v>651.553</v>
      </c>
      <c r="E14" s="172">
        <v>647.34</v>
      </c>
      <c r="F14" s="172">
        <v>635.59454463052748</v>
      </c>
      <c r="G14" s="172">
        <v>621.27520900000002</v>
      </c>
      <c r="H14" s="172">
        <v>604.099219952</v>
      </c>
      <c r="I14" s="172">
        <v>594.49</v>
      </c>
      <c r="J14" s="175" t="s">
        <v>1104</v>
      </c>
    </row>
    <row r="15" spans="1:10" x14ac:dyDescent="0.25">
      <c r="A15" s="180" t="s">
        <v>331</v>
      </c>
      <c r="B15" s="181" t="s">
        <v>332</v>
      </c>
      <c r="C15" s="171">
        <v>1166.7710000000002</v>
      </c>
      <c r="D15" s="171">
        <v>1171.664</v>
      </c>
      <c r="E15" s="172">
        <v>1199.1010000000001</v>
      </c>
      <c r="F15" s="172">
        <v>1251.989</v>
      </c>
      <c r="G15" s="172">
        <v>1227.5</v>
      </c>
      <c r="H15" s="172">
        <v>1289.6950000000002</v>
      </c>
      <c r="I15" s="172">
        <v>1339.5700000000002</v>
      </c>
      <c r="J15" s="175" t="s">
        <v>1105</v>
      </c>
    </row>
    <row r="16" spans="1:10" x14ac:dyDescent="0.25">
      <c r="A16" s="588" t="s">
        <v>333</v>
      </c>
      <c r="B16" s="588"/>
      <c r="C16" s="588"/>
      <c r="D16" s="588"/>
      <c r="E16" s="588"/>
      <c r="F16" s="588"/>
      <c r="G16" s="588"/>
      <c r="H16" s="588"/>
      <c r="I16" s="588"/>
      <c r="J16" s="182" t="s">
        <v>1212</v>
      </c>
    </row>
    <row r="17" spans="1:10" x14ac:dyDescent="0.25">
      <c r="A17" s="585" t="s">
        <v>334</v>
      </c>
      <c r="B17" s="586"/>
      <c r="C17" s="586"/>
      <c r="D17" s="586"/>
      <c r="E17" s="586"/>
      <c r="F17" s="586"/>
      <c r="G17" s="586"/>
      <c r="H17" s="586"/>
      <c r="I17" s="587"/>
      <c r="J17" s="183" t="s">
        <v>1213</v>
      </c>
    </row>
    <row r="18" spans="1:10" x14ac:dyDescent="0.25">
      <c r="A18" s="184" t="s">
        <v>498</v>
      </c>
      <c r="B18" s="181" t="s">
        <v>327</v>
      </c>
      <c r="C18" s="171">
        <v>171.729154097221</v>
      </c>
      <c r="D18" s="171">
        <v>184.79524788937999</v>
      </c>
      <c r="E18" s="172">
        <v>189.23820178337502</v>
      </c>
      <c r="F18" s="172">
        <v>189.43485654402394</v>
      </c>
      <c r="G18" s="172">
        <v>202.85049173136341</v>
      </c>
      <c r="H18" s="172">
        <v>213.93202953023484</v>
      </c>
      <c r="I18" s="172">
        <v>220.43385475883122</v>
      </c>
      <c r="J18" s="175" t="s">
        <v>1106</v>
      </c>
    </row>
    <row r="19" spans="1:10" x14ac:dyDescent="0.25">
      <c r="A19" s="184" t="s">
        <v>499</v>
      </c>
      <c r="B19" s="181" t="s">
        <v>327</v>
      </c>
      <c r="C19" s="171">
        <v>13.214450363387753</v>
      </c>
      <c r="D19" s="171">
        <v>13.135545616612244</v>
      </c>
      <c r="E19" s="172">
        <v>12.994543592530611</v>
      </c>
      <c r="F19" s="172">
        <v>14.092325757755102</v>
      </c>
      <c r="G19" s="172">
        <v>16.142088786971119</v>
      </c>
      <c r="H19" s="172">
        <v>18.631137717102039</v>
      </c>
      <c r="I19" s="172">
        <v>19.869855000000001</v>
      </c>
      <c r="J19" s="175" t="s">
        <v>1107</v>
      </c>
    </row>
    <row r="20" spans="1:10" x14ac:dyDescent="0.25">
      <c r="A20" s="184" t="s">
        <v>500</v>
      </c>
      <c r="B20" s="181" t="s">
        <v>327</v>
      </c>
      <c r="C20" s="171">
        <v>15.849370446253001</v>
      </c>
      <c r="D20" s="171">
        <v>16.354119653000001</v>
      </c>
      <c r="E20" s="172">
        <v>16.697004688</v>
      </c>
      <c r="F20" s="172">
        <v>21.301161557</v>
      </c>
      <c r="G20" s="172">
        <v>29.455754196099996</v>
      </c>
      <c r="H20" s="172">
        <v>36.287225948000007</v>
      </c>
      <c r="I20" s="172">
        <v>35.891503495968713</v>
      </c>
      <c r="J20" s="175" t="s">
        <v>1108</v>
      </c>
    </row>
    <row r="21" spans="1:10" x14ac:dyDescent="0.25">
      <c r="A21" s="184" t="s">
        <v>501</v>
      </c>
      <c r="B21" s="181" t="s">
        <v>327</v>
      </c>
      <c r="C21" s="171">
        <f>SUM(C18:C20)</f>
        <v>200.79297490686176</v>
      </c>
      <c r="D21" s="171">
        <f t="shared" ref="D21:F21" si="0">SUM(D18:D20)</f>
        <v>214.28491315899223</v>
      </c>
      <c r="E21" s="171">
        <f t="shared" si="0"/>
        <v>218.92975006390563</v>
      </c>
      <c r="F21" s="171">
        <f t="shared" si="0"/>
        <v>224.82834385877905</v>
      </c>
      <c r="G21" s="171">
        <f>SUM(G18:G20)</f>
        <v>248.44833471443454</v>
      </c>
      <c r="H21" s="171">
        <f>SUM(H18:H20)</f>
        <v>268.85039319533689</v>
      </c>
      <c r="I21" s="171">
        <f>SUM(I18:I20)</f>
        <v>276.19521325479991</v>
      </c>
      <c r="J21" s="175" t="s">
        <v>1109</v>
      </c>
    </row>
    <row r="22" spans="1:10" x14ac:dyDescent="0.25">
      <c r="A22" s="184" t="s">
        <v>337</v>
      </c>
      <c r="B22" s="181" t="s">
        <v>1214</v>
      </c>
      <c r="C22" s="171">
        <v>6722.1984215600933</v>
      </c>
      <c r="D22" s="171">
        <v>7846.5227936349684</v>
      </c>
      <c r="E22" s="172">
        <v>8648.7477960696287</v>
      </c>
      <c r="F22" s="172">
        <v>6874.1617430431097</v>
      </c>
      <c r="G22" s="172">
        <v>4165.7884504958247</v>
      </c>
      <c r="H22" s="172">
        <v>4701.5931785025241</v>
      </c>
      <c r="I22" s="172">
        <v>5659.5069852197685</v>
      </c>
      <c r="J22" s="175" t="s">
        <v>1110</v>
      </c>
    </row>
    <row r="23" spans="1:10" x14ac:dyDescent="0.25">
      <c r="A23" s="184" t="s">
        <v>499</v>
      </c>
      <c r="B23" s="181" t="s">
        <v>1214</v>
      </c>
      <c r="C23" s="171">
        <v>317.17703922066352</v>
      </c>
      <c r="D23" s="171">
        <v>419.01999476698853</v>
      </c>
      <c r="E23" s="172">
        <v>531.23493241192318</v>
      </c>
      <c r="F23" s="172">
        <v>573.84392504784</v>
      </c>
      <c r="G23" s="172">
        <v>450.38491515939842</v>
      </c>
      <c r="H23" s="172">
        <v>408.04144206517003</v>
      </c>
      <c r="I23" s="172">
        <v>499.41</v>
      </c>
      <c r="J23" s="175" t="s">
        <v>1107</v>
      </c>
    </row>
    <row r="24" spans="1:10" x14ac:dyDescent="0.25">
      <c r="A24" s="184" t="s">
        <v>500</v>
      </c>
      <c r="B24" s="181" t="s">
        <v>1214</v>
      </c>
      <c r="C24" s="171">
        <v>680.91122633273551</v>
      </c>
      <c r="D24" s="171">
        <v>688.52055399191408</v>
      </c>
      <c r="E24" s="172">
        <v>758.96184879660666</v>
      </c>
      <c r="F24" s="172">
        <v>746.44136607089285</v>
      </c>
      <c r="G24" s="172">
        <v>653.61023877523292</v>
      </c>
      <c r="H24" s="172">
        <v>715.65686672056154</v>
      </c>
      <c r="I24" s="172">
        <v>869.45667405477809</v>
      </c>
      <c r="J24" s="175" t="s">
        <v>1108</v>
      </c>
    </row>
    <row r="25" spans="1:10" x14ac:dyDescent="0.25">
      <c r="A25" s="184" t="s">
        <v>502</v>
      </c>
      <c r="B25" s="181" t="s">
        <v>1214</v>
      </c>
      <c r="C25" s="171">
        <f t="shared" ref="C25:I25" si="1">SUM(C22:C24)</f>
        <v>7720.286687113492</v>
      </c>
      <c r="D25" s="171">
        <f t="shared" si="1"/>
        <v>8954.0633423938707</v>
      </c>
      <c r="E25" s="171">
        <f t="shared" si="1"/>
        <v>9938.9445772781582</v>
      </c>
      <c r="F25" s="171">
        <f t="shared" si="1"/>
        <v>8194.4470341618417</v>
      </c>
      <c r="G25" s="171">
        <f t="shared" si="1"/>
        <v>5269.7836044304559</v>
      </c>
      <c r="H25" s="171">
        <f t="shared" si="1"/>
        <v>5825.2914872882557</v>
      </c>
      <c r="I25" s="171">
        <f t="shared" si="1"/>
        <v>7028.3736592745463</v>
      </c>
      <c r="J25" s="175" t="s">
        <v>1111</v>
      </c>
    </row>
    <row r="26" spans="1:10" x14ac:dyDescent="0.25">
      <c r="A26" s="582" t="s">
        <v>335</v>
      </c>
      <c r="B26" s="583"/>
      <c r="C26" s="583"/>
      <c r="D26" s="583"/>
      <c r="E26" s="583"/>
      <c r="F26" s="583"/>
      <c r="G26" s="583"/>
      <c r="H26" s="583"/>
      <c r="I26" s="584"/>
      <c r="J26" s="182" t="s">
        <v>1215</v>
      </c>
    </row>
    <row r="27" spans="1:10" x14ac:dyDescent="0.25">
      <c r="A27" s="184" t="s">
        <v>503</v>
      </c>
      <c r="B27" s="181" t="s">
        <v>327</v>
      </c>
      <c r="C27" s="171">
        <v>60.837340519999991</v>
      </c>
      <c r="D27" s="171">
        <v>63.407761975930001</v>
      </c>
      <c r="E27" s="172">
        <v>67.864014699799995</v>
      </c>
      <c r="F27" s="172">
        <v>63.931857026299994</v>
      </c>
      <c r="G27" s="172">
        <v>60.538562213000006</v>
      </c>
      <c r="H27" s="172">
        <v>65.51346949068099</v>
      </c>
      <c r="I27" s="172">
        <v>66.757483496350005</v>
      </c>
      <c r="J27" s="175" t="s">
        <v>1112</v>
      </c>
    </row>
    <row r="28" spans="1:10" x14ac:dyDescent="0.25">
      <c r="A28" s="184" t="s">
        <v>504</v>
      </c>
      <c r="B28" s="181" t="s">
        <v>1214</v>
      </c>
      <c r="C28" s="171">
        <v>2846.4423002973181</v>
      </c>
      <c r="D28" s="171">
        <v>3200.8959253573266</v>
      </c>
      <c r="E28" s="172">
        <v>3682.7906709151516</v>
      </c>
      <c r="F28" s="172">
        <v>2885.7979575605555</v>
      </c>
      <c r="G28" s="172">
        <v>1767.7958123669077</v>
      </c>
      <c r="H28" s="172">
        <v>1948.9264238786698</v>
      </c>
      <c r="I28" s="172">
        <v>2251.3945270176737</v>
      </c>
      <c r="J28" s="175" t="s">
        <v>1113</v>
      </c>
    </row>
    <row r="29" spans="1:10" x14ac:dyDescent="0.25">
      <c r="A29" s="585" t="s">
        <v>336</v>
      </c>
      <c r="B29" s="586"/>
      <c r="C29" s="586"/>
      <c r="D29" s="586"/>
      <c r="E29" s="586"/>
      <c r="F29" s="586"/>
      <c r="G29" s="586"/>
      <c r="H29" s="586"/>
      <c r="I29" s="587"/>
      <c r="J29" s="185" t="s">
        <v>1217</v>
      </c>
    </row>
    <row r="30" spans="1:10" x14ac:dyDescent="0.25">
      <c r="A30" s="184" t="s">
        <v>498</v>
      </c>
      <c r="B30" s="181" t="s">
        <v>327</v>
      </c>
      <c r="C30" s="186">
        <f t="shared" ref="C30:I31" si="2">C18</f>
        <v>171.729154097221</v>
      </c>
      <c r="D30" s="186">
        <f t="shared" si="2"/>
        <v>184.79524788937999</v>
      </c>
      <c r="E30" s="186">
        <f t="shared" si="2"/>
        <v>189.23820178337502</v>
      </c>
      <c r="F30" s="186">
        <f t="shared" si="2"/>
        <v>189.43485654402394</v>
      </c>
      <c r="G30" s="186">
        <f t="shared" si="2"/>
        <v>202.85049173136341</v>
      </c>
      <c r="H30" s="186">
        <f t="shared" si="2"/>
        <v>213.93202953023484</v>
      </c>
      <c r="I30" s="186">
        <f t="shared" si="2"/>
        <v>220.43385475883122</v>
      </c>
      <c r="J30" s="175" t="s">
        <v>1106</v>
      </c>
    </row>
    <row r="31" spans="1:10" x14ac:dyDescent="0.25">
      <c r="A31" s="184" t="s">
        <v>499</v>
      </c>
      <c r="B31" s="181" t="s">
        <v>327</v>
      </c>
      <c r="C31" s="186">
        <f t="shared" si="2"/>
        <v>13.214450363387753</v>
      </c>
      <c r="D31" s="186">
        <f t="shared" si="2"/>
        <v>13.135545616612244</v>
      </c>
      <c r="E31" s="186">
        <f t="shared" si="2"/>
        <v>12.994543592530611</v>
      </c>
      <c r="F31" s="186">
        <f t="shared" si="2"/>
        <v>14.092325757755102</v>
      </c>
      <c r="G31" s="186">
        <f t="shared" si="2"/>
        <v>16.142088786971119</v>
      </c>
      <c r="H31" s="186">
        <f t="shared" si="2"/>
        <v>18.631137717102039</v>
      </c>
      <c r="I31" s="186">
        <f t="shared" si="2"/>
        <v>19.869855000000001</v>
      </c>
      <c r="J31" s="175" t="s">
        <v>1107</v>
      </c>
    </row>
    <row r="32" spans="1:10" x14ac:dyDescent="0.25">
      <c r="A32" s="184" t="s">
        <v>505</v>
      </c>
      <c r="B32" s="181" t="s">
        <v>327</v>
      </c>
      <c r="C32" s="186">
        <f t="shared" ref="C32:E32" si="3">C20-C27</f>
        <v>-44.987970073746993</v>
      </c>
      <c r="D32" s="186">
        <f t="shared" si="3"/>
        <v>-47.053642322930003</v>
      </c>
      <c r="E32" s="186">
        <f t="shared" si="3"/>
        <v>-51.167010011799995</v>
      </c>
      <c r="F32" s="186">
        <f>F20-F27</f>
        <v>-42.630695469299994</v>
      </c>
      <c r="G32" s="186">
        <f>G20-G27</f>
        <v>-31.08280801690001</v>
      </c>
      <c r="H32" s="186">
        <f>H20-H27</f>
        <v>-29.226243542680983</v>
      </c>
      <c r="I32" s="186">
        <f>I20-I27</f>
        <v>-30.865980000381292</v>
      </c>
      <c r="J32" s="175" t="s">
        <v>1108</v>
      </c>
    </row>
    <row r="33" spans="1:10" x14ac:dyDescent="0.25">
      <c r="A33" s="184" t="s">
        <v>506</v>
      </c>
      <c r="B33" s="181" t="s">
        <v>327</v>
      </c>
      <c r="C33" s="186">
        <f t="shared" ref="C33:E33" si="4">SUM(C30:C32)</f>
        <v>139.95563438686176</v>
      </c>
      <c r="D33" s="186">
        <f t="shared" si="4"/>
        <v>150.87715118306221</v>
      </c>
      <c r="E33" s="186">
        <f t="shared" si="4"/>
        <v>151.06573536410565</v>
      </c>
      <c r="F33" s="186">
        <f>SUM(F30:F32)</f>
        <v>160.89648683247907</v>
      </c>
      <c r="G33" s="186">
        <f>SUM(G30:G32)</f>
        <v>187.90977250143453</v>
      </c>
      <c r="H33" s="186">
        <f>SUM(H30:H32)</f>
        <v>203.3369237046559</v>
      </c>
      <c r="I33" s="186">
        <f>SUM(I30:I32)</f>
        <v>209.43772975844993</v>
      </c>
      <c r="J33" s="175" t="s">
        <v>1109</v>
      </c>
    </row>
    <row r="34" spans="1:10" x14ac:dyDescent="0.25">
      <c r="A34" s="184" t="s">
        <v>337</v>
      </c>
      <c r="B34" s="181" t="s">
        <v>1214</v>
      </c>
      <c r="C34" s="186">
        <f t="shared" ref="C34:I35" si="5">C22</f>
        <v>6722.1984215600933</v>
      </c>
      <c r="D34" s="186">
        <f t="shared" si="5"/>
        <v>7846.5227936349684</v>
      </c>
      <c r="E34" s="186">
        <f t="shared" si="5"/>
        <v>8648.7477960696287</v>
      </c>
      <c r="F34" s="186">
        <f>F22</f>
        <v>6874.1617430431097</v>
      </c>
      <c r="G34" s="186">
        <f>G22</f>
        <v>4165.7884504958247</v>
      </c>
      <c r="H34" s="186">
        <f>H22</f>
        <v>4701.5931785025241</v>
      </c>
      <c r="I34" s="186">
        <f>I22</f>
        <v>5659.5069852197685</v>
      </c>
      <c r="J34" s="175" t="s">
        <v>1114</v>
      </c>
    </row>
    <row r="35" spans="1:10" x14ac:dyDescent="0.25">
      <c r="A35" s="184" t="s">
        <v>499</v>
      </c>
      <c r="B35" s="181" t="s">
        <v>1214</v>
      </c>
      <c r="C35" s="186">
        <f t="shared" si="5"/>
        <v>317.17703922066352</v>
      </c>
      <c r="D35" s="186">
        <f t="shared" si="5"/>
        <v>419.01999476698853</v>
      </c>
      <c r="E35" s="186">
        <f t="shared" si="5"/>
        <v>531.23493241192318</v>
      </c>
      <c r="F35" s="186">
        <f t="shared" si="5"/>
        <v>573.84392504784</v>
      </c>
      <c r="G35" s="186">
        <f t="shared" si="5"/>
        <v>450.38491515939842</v>
      </c>
      <c r="H35" s="186">
        <f t="shared" si="5"/>
        <v>408.04144206517003</v>
      </c>
      <c r="I35" s="186">
        <f t="shared" si="5"/>
        <v>499.41</v>
      </c>
      <c r="J35" s="175" t="s">
        <v>1107</v>
      </c>
    </row>
    <row r="36" spans="1:10" x14ac:dyDescent="0.25">
      <c r="A36" s="184" t="s">
        <v>500</v>
      </c>
      <c r="B36" s="181" t="s">
        <v>1214</v>
      </c>
      <c r="C36" s="186">
        <f t="shared" ref="C36:D36" si="6">C24-C28</f>
        <v>-2165.5310739645824</v>
      </c>
      <c r="D36" s="186">
        <f t="shared" si="6"/>
        <v>-2512.3753713654123</v>
      </c>
      <c r="E36" s="186">
        <f>E24-E28</f>
        <v>-2923.8288221185448</v>
      </c>
      <c r="F36" s="186">
        <f>F24-F28</f>
        <v>-2139.3565914896626</v>
      </c>
      <c r="G36" s="186">
        <f>G24-G28</f>
        <v>-1114.1855735916747</v>
      </c>
      <c r="H36" s="186">
        <f>H24-H28</f>
        <v>-1233.2695571581082</v>
      </c>
      <c r="I36" s="186">
        <f>I24-I28</f>
        <v>-1381.9378529628957</v>
      </c>
      <c r="J36" s="175" t="s">
        <v>1108</v>
      </c>
    </row>
    <row r="37" spans="1:10" x14ac:dyDescent="0.25">
      <c r="A37" s="184" t="s">
        <v>507</v>
      </c>
      <c r="B37" s="181" t="s">
        <v>1214</v>
      </c>
      <c r="C37" s="186">
        <f t="shared" ref="C37:I37" si="7">SUM(C34:C36)</f>
        <v>4873.8443868161739</v>
      </c>
      <c r="D37" s="186">
        <f t="shared" si="7"/>
        <v>5753.167417036545</v>
      </c>
      <c r="E37" s="186">
        <f t="shared" si="7"/>
        <v>6256.1539063630062</v>
      </c>
      <c r="F37" s="186">
        <f t="shared" si="7"/>
        <v>5308.6490766012867</v>
      </c>
      <c r="G37" s="186">
        <f t="shared" si="7"/>
        <v>3501.9877920635486</v>
      </c>
      <c r="H37" s="186">
        <f t="shared" si="7"/>
        <v>3876.3650634095866</v>
      </c>
      <c r="I37" s="186">
        <f t="shared" si="7"/>
        <v>4776.9791322568726</v>
      </c>
      <c r="J37" s="175" t="s">
        <v>1111</v>
      </c>
    </row>
    <row r="38" spans="1:10" ht="15" customHeight="1" x14ac:dyDescent="0.25">
      <c r="A38" s="157" t="s">
        <v>756</v>
      </c>
      <c r="E38" s="187" t="s">
        <v>1092</v>
      </c>
    </row>
    <row r="39" spans="1:10" x14ac:dyDescent="0.25">
      <c r="A39" s="580" t="s">
        <v>757</v>
      </c>
      <c r="B39" s="554"/>
      <c r="C39" s="581"/>
      <c r="D39" s="581"/>
      <c r="E39" s="581"/>
      <c r="F39" s="581"/>
      <c r="G39" s="581"/>
      <c r="H39" s="581"/>
      <c r="I39" s="581"/>
      <c r="J39" s="581"/>
    </row>
  </sheetData>
  <mergeCells count="10">
    <mergeCell ref="A1:J1"/>
    <mergeCell ref="A2:J2"/>
    <mergeCell ref="A39:J39"/>
    <mergeCell ref="A26:I26"/>
    <mergeCell ref="A29:I29"/>
    <mergeCell ref="A5:I5"/>
    <mergeCell ref="A9:I9"/>
    <mergeCell ref="A13:I13"/>
    <mergeCell ref="A16:I16"/>
    <mergeCell ref="A17:I17"/>
  </mergeCells>
  <pageMargins left="0.92" right="0.32" top="0.56999999999999995" bottom="0.49" header="0.3" footer="0.3"/>
  <pageSetup scale="87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2"/>
  <sheetViews>
    <sheetView view="pageBreakPreview" topLeftCell="A13" zoomScaleSheetLayoutView="100" workbookViewId="0">
      <selection activeCell="Q14" sqref="Q14"/>
    </sheetView>
  </sheetViews>
  <sheetFormatPr defaultRowHeight="12.75" x14ac:dyDescent="0.2"/>
  <cols>
    <col min="1" max="1" width="18.5703125" style="111" customWidth="1"/>
    <col min="2" max="2" width="12.5703125" style="111" customWidth="1"/>
    <col min="3" max="3" width="10" style="111" customWidth="1"/>
    <col min="4" max="4" width="9.85546875" style="111" customWidth="1"/>
    <col min="5" max="5" width="9.5703125" style="111" customWidth="1"/>
    <col min="6" max="6" width="10.5703125" style="111" customWidth="1"/>
    <col min="7" max="7" width="9" style="111" customWidth="1"/>
    <col min="8" max="8" width="8.28515625" style="111" customWidth="1"/>
    <col min="9" max="9" width="10" style="111" customWidth="1"/>
    <col min="10" max="10" width="21.5703125" style="111" customWidth="1"/>
    <col min="11" max="16384" width="9.140625" style="111"/>
  </cols>
  <sheetData>
    <row r="1" spans="1:10" s="109" customFormat="1" ht="17.25" customHeight="1" x14ac:dyDescent="0.25">
      <c r="A1" s="600" t="s">
        <v>1219</v>
      </c>
      <c r="B1" s="600"/>
      <c r="C1" s="600"/>
      <c r="D1" s="600"/>
      <c r="E1" s="600"/>
      <c r="F1" s="600"/>
      <c r="G1" s="600"/>
      <c r="H1" s="600"/>
      <c r="I1" s="600"/>
      <c r="J1" s="600"/>
    </row>
    <row r="2" spans="1:10" s="109" customFormat="1" ht="17.25" customHeight="1" x14ac:dyDescent="0.25">
      <c r="A2" s="600" t="s">
        <v>1220</v>
      </c>
      <c r="B2" s="600"/>
      <c r="C2" s="600"/>
      <c r="D2" s="600"/>
      <c r="E2" s="600"/>
      <c r="F2" s="600"/>
      <c r="G2" s="600"/>
      <c r="H2" s="600"/>
      <c r="I2" s="600"/>
      <c r="J2" s="600"/>
    </row>
    <row r="3" spans="1:10" ht="15" customHeight="1" x14ac:dyDescent="0.2">
      <c r="A3" s="110"/>
      <c r="B3" s="110"/>
      <c r="C3" s="110"/>
      <c r="D3" s="110"/>
      <c r="E3" s="110"/>
      <c r="F3" s="601" t="s">
        <v>565</v>
      </c>
      <c r="G3" s="601"/>
      <c r="H3" s="601"/>
      <c r="I3" s="601"/>
      <c r="J3" s="601"/>
    </row>
    <row r="4" spans="1:10" s="112" customFormat="1" ht="46.5" customHeight="1" x14ac:dyDescent="0.25">
      <c r="A4" s="592" t="s">
        <v>421</v>
      </c>
      <c r="B4" s="594" t="s">
        <v>570</v>
      </c>
      <c r="C4" s="594" t="s">
        <v>566</v>
      </c>
      <c r="D4" s="596" t="s">
        <v>567</v>
      </c>
      <c r="E4" s="597"/>
      <c r="F4" s="594" t="s">
        <v>571</v>
      </c>
      <c r="G4" s="594" t="s">
        <v>572</v>
      </c>
      <c r="H4" s="598" t="s">
        <v>573</v>
      </c>
      <c r="I4" s="599"/>
      <c r="J4" s="602" t="s">
        <v>1221</v>
      </c>
    </row>
    <row r="5" spans="1:10" s="112" customFormat="1" ht="62.25" customHeight="1" x14ac:dyDescent="0.25">
      <c r="A5" s="593"/>
      <c r="B5" s="595"/>
      <c r="C5" s="595"/>
      <c r="D5" s="113" t="s">
        <v>568</v>
      </c>
      <c r="E5" s="114" t="s">
        <v>569</v>
      </c>
      <c r="F5" s="595"/>
      <c r="G5" s="595"/>
      <c r="H5" s="113" t="s">
        <v>574</v>
      </c>
      <c r="I5" s="113" t="s">
        <v>569</v>
      </c>
      <c r="J5" s="595"/>
    </row>
    <row r="6" spans="1:10" s="122" customFormat="1" ht="14.25" customHeight="1" x14ac:dyDescent="0.25">
      <c r="A6" s="115" t="s">
        <v>420</v>
      </c>
      <c r="B6" s="116">
        <v>1610</v>
      </c>
      <c r="C6" s="116">
        <v>1601</v>
      </c>
      <c r="D6" s="117">
        <f>B6-C6</f>
        <v>9</v>
      </c>
      <c r="E6" s="118">
        <v>0.5</v>
      </c>
      <c r="F6" s="116">
        <v>363</v>
      </c>
      <c r="G6" s="116">
        <v>363</v>
      </c>
      <c r="H6" s="119">
        <f t="shared" ref="H6:H48" si="0">F6-G6</f>
        <v>0</v>
      </c>
      <c r="I6" s="120">
        <f t="shared" ref="I6:I48" si="1">(H6*100)/F6</f>
        <v>0</v>
      </c>
      <c r="J6" s="121" t="s">
        <v>1115</v>
      </c>
    </row>
    <row r="7" spans="1:10" s="122" customFormat="1" ht="14.25" customHeight="1" x14ac:dyDescent="0.25">
      <c r="A7" s="115" t="s">
        <v>419</v>
      </c>
      <c r="B7" s="116">
        <v>31825</v>
      </c>
      <c r="C7" s="116">
        <v>31806</v>
      </c>
      <c r="D7" s="123">
        <f>B7-C7</f>
        <v>19</v>
      </c>
      <c r="E7" s="124">
        <f t="shared" ref="E7:E48" si="2">(D7*100)/B7</f>
        <v>5.9701492537313432E-2</v>
      </c>
      <c r="F7" s="116">
        <v>6553</v>
      </c>
      <c r="G7" s="116">
        <v>6526</v>
      </c>
      <c r="H7" s="119">
        <f t="shared" si="0"/>
        <v>27</v>
      </c>
      <c r="I7" s="120">
        <f t="shared" si="1"/>
        <v>0.41202502670532581</v>
      </c>
      <c r="J7" s="121" t="s">
        <v>1116</v>
      </c>
    </row>
    <row r="8" spans="1:10" s="122" customFormat="1" ht="14.25" customHeight="1" x14ac:dyDescent="0.25">
      <c r="A8" s="115" t="s">
        <v>418</v>
      </c>
      <c r="B8" s="116">
        <v>50775</v>
      </c>
      <c r="C8" s="116">
        <v>50775</v>
      </c>
      <c r="D8" s="123">
        <f t="shared" ref="D8:D15" si="3">B8-C8</f>
        <v>0</v>
      </c>
      <c r="E8" s="124">
        <f t="shared" si="2"/>
        <v>0</v>
      </c>
      <c r="F8" s="116">
        <v>9671</v>
      </c>
      <c r="G8" s="116">
        <v>9539</v>
      </c>
      <c r="H8" s="119">
        <f t="shared" si="0"/>
        <v>132</v>
      </c>
      <c r="I8" s="120">
        <f t="shared" si="1"/>
        <v>1.3649053872402026</v>
      </c>
      <c r="J8" s="121" t="s">
        <v>1117</v>
      </c>
    </row>
    <row r="9" spans="1:10" s="122" customFormat="1" ht="14.25" customHeight="1" x14ac:dyDescent="0.25">
      <c r="A9" s="115" t="s">
        <v>417</v>
      </c>
      <c r="B9" s="116">
        <v>9388</v>
      </c>
      <c r="C9" s="116">
        <v>9335</v>
      </c>
      <c r="D9" s="123">
        <f t="shared" si="3"/>
        <v>53</v>
      </c>
      <c r="E9" s="124">
        <f t="shared" si="2"/>
        <v>0.56455048998721769</v>
      </c>
      <c r="F9" s="116">
        <v>1594</v>
      </c>
      <c r="G9" s="116">
        <v>1594</v>
      </c>
      <c r="H9" s="119">
        <f t="shared" si="0"/>
        <v>0</v>
      </c>
      <c r="I9" s="120">
        <f t="shared" si="1"/>
        <v>0</v>
      </c>
      <c r="J9" s="121" t="s">
        <v>1118</v>
      </c>
    </row>
    <row r="10" spans="1:10" s="122" customFormat="1" ht="14.25" customHeight="1" x14ac:dyDescent="0.25">
      <c r="A10" s="115" t="s">
        <v>416</v>
      </c>
      <c r="B10" s="116">
        <v>18808</v>
      </c>
      <c r="C10" s="116">
        <v>15050</v>
      </c>
      <c r="D10" s="123">
        <f t="shared" si="3"/>
        <v>3758</v>
      </c>
      <c r="E10" s="124">
        <f t="shared" si="2"/>
        <v>19.980859208847299</v>
      </c>
      <c r="F10" s="116">
        <v>2899</v>
      </c>
      <c r="G10" s="116">
        <v>2319</v>
      </c>
      <c r="H10" s="119">
        <f t="shared" si="0"/>
        <v>580</v>
      </c>
      <c r="I10" s="120">
        <f t="shared" si="1"/>
        <v>20.006898930665749</v>
      </c>
      <c r="J10" s="121" t="s">
        <v>1119</v>
      </c>
    </row>
    <row r="11" spans="1:10" s="122" customFormat="1" ht="14.25" customHeight="1" x14ac:dyDescent="0.25">
      <c r="A11" s="115" t="s">
        <v>415</v>
      </c>
      <c r="B11" s="116">
        <v>54827</v>
      </c>
      <c r="C11" s="116">
        <v>54827</v>
      </c>
      <c r="D11" s="123">
        <f t="shared" si="3"/>
        <v>0</v>
      </c>
      <c r="E11" s="124">
        <f t="shared" si="2"/>
        <v>0</v>
      </c>
      <c r="F11" s="116">
        <v>11705</v>
      </c>
      <c r="G11" s="116">
        <v>11705</v>
      </c>
      <c r="H11" s="119">
        <f t="shared" si="0"/>
        <v>0</v>
      </c>
      <c r="I11" s="120">
        <f t="shared" si="1"/>
        <v>0</v>
      </c>
      <c r="J11" s="121" t="s">
        <v>1120</v>
      </c>
    </row>
    <row r="12" spans="1:10" s="122" customFormat="1" ht="14.25" customHeight="1" x14ac:dyDescent="0.25">
      <c r="A12" s="115" t="s">
        <v>414</v>
      </c>
      <c r="B12" s="116">
        <v>71189</v>
      </c>
      <c r="C12" s="116">
        <v>70598</v>
      </c>
      <c r="D12" s="123">
        <f t="shared" si="3"/>
        <v>591</v>
      </c>
      <c r="E12" s="124">
        <f t="shared" si="2"/>
        <v>0.83018443860708813</v>
      </c>
      <c r="F12" s="116">
        <v>11722</v>
      </c>
      <c r="G12" s="116">
        <v>11564</v>
      </c>
      <c r="H12" s="119">
        <f t="shared" si="0"/>
        <v>158</v>
      </c>
      <c r="I12" s="120">
        <f t="shared" si="1"/>
        <v>1.3478928510493089</v>
      </c>
      <c r="J12" s="121" t="s">
        <v>1121</v>
      </c>
    </row>
    <row r="13" spans="1:10" s="122" customFormat="1" ht="14.25" customHeight="1" x14ac:dyDescent="0.25">
      <c r="A13" s="115" t="s">
        <v>20</v>
      </c>
      <c r="B13" s="116">
        <v>119981</v>
      </c>
      <c r="C13" s="116">
        <v>118232</v>
      </c>
      <c r="D13" s="123">
        <f t="shared" si="3"/>
        <v>1749</v>
      </c>
      <c r="E13" s="124">
        <f t="shared" si="2"/>
        <v>1.4577308073778348</v>
      </c>
      <c r="F13" s="116">
        <v>20274</v>
      </c>
      <c r="G13" s="116">
        <v>18061</v>
      </c>
      <c r="H13" s="119">
        <f t="shared" si="0"/>
        <v>2213</v>
      </c>
      <c r="I13" s="120">
        <f t="shared" si="1"/>
        <v>10.915458222353754</v>
      </c>
      <c r="J13" s="121" t="s">
        <v>1090</v>
      </c>
    </row>
    <row r="14" spans="1:10" s="122" customFormat="1" ht="14.25" customHeight="1" x14ac:dyDescent="0.25">
      <c r="A14" s="115" t="s">
        <v>413</v>
      </c>
      <c r="B14" s="116">
        <v>13457</v>
      </c>
      <c r="C14" s="116">
        <v>13426</v>
      </c>
      <c r="D14" s="123">
        <f t="shared" si="3"/>
        <v>31</v>
      </c>
      <c r="E14" s="124">
        <f t="shared" si="2"/>
        <v>0.23036337965371181</v>
      </c>
      <c r="F14" s="116">
        <v>2149</v>
      </c>
      <c r="G14" s="116">
        <v>2149</v>
      </c>
      <c r="H14" s="119">
        <f t="shared" si="0"/>
        <v>0</v>
      </c>
      <c r="I14" s="120">
        <f t="shared" si="1"/>
        <v>0</v>
      </c>
      <c r="J14" s="121" t="s">
        <v>1122</v>
      </c>
    </row>
    <row r="15" spans="1:10" s="122" customFormat="1" ht="14.25" customHeight="1" x14ac:dyDescent="0.25">
      <c r="A15" s="125" t="s">
        <v>412</v>
      </c>
      <c r="B15" s="126">
        <f>SUM(B6:B14)+1</f>
        <v>371861</v>
      </c>
      <c r="C15" s="126">
        <f t="shared" ref="C15" si="4">SUM(C6:C14)</f>
        <v>365650</v>
      </c>
      <c r="D15" s="127">
        <f t="shared" si="3"/>
        <v>6211</v>
      </c>
      <c r="E15" s="124">
        <f t="shared" si="2"/>
        <v>1.6702477538650196</v>
      </c>
      <c r="F15" s="126">
        <v>60749</v>
      </c>
      <c r="G15" s="126">
        <v>58448</v>
      </c>
      <c r="H15" s="128">
        <f t="shared" si="0"/>
        <v>2301</v>
      </c>
      <c r="I15" s="129">
        <f t="shared" si="1"/>
        <v>3.7877166702332548</v>
      </c>
      <c r="J15" s="130" t="s">
        <v>1222</v>
      </c>
    </row>
    <row r="16" spans="1:10" s="122" customFormat="1" ht="14.25" customHeight="1" x14ac:dyDescent="0.25">
      <c r="A16" s="115" t="s">
        <v>302</v>
      </c>
      <c r="B16" s="116">
        <v>25586</v>
      </c>
      <c r="C16" s="116">
        <v>25502</v>
      </c>
      <c r="D16" s="131">
        <f>B16-C16</f>
        <v>84</v>
      </c>
      <c r="E16" s="118">
        <f t="shared" si="2"/>
        <v>0.32830454154615807</v>
      </c>
      <c r="F16" s="116">
        <v>4169</v>
      </c>
      <c r="G16" s="116">
        <v>3887</v>
      </c>
      <c r="H16" s="119">
        <f t="shared" si="0"/>
        <v>282</v>
      </c>
      <c r="I16" s="118">
        <f t="shared" si="1"/>
        <v>6.7642120412568962</v>
      </c>
      <c r="J16" s="132" t="s">
        <v>1078</v>
      </c>
    </row>
    <row r="17" spans="1:10" s="122" customFormat="1" ht="14.25" customHeight="1" x14ac:dyDescent="0.25">
      <c r="A17" s="115" t="s">
        <v>407</v>
      </c>
      <c r="B17" s="116">
        <v>6168</v>
      </c>
      <c r="C17" s="116">
        <v>6168</v>
      </c>
      <c r="D17" s="133">
        <f>B17-C17</f>
        <v>0</v>
      </c>
      <c r="E17" s="124">
        <f t="shared" si="2"/>
        <v>0</v>
      </c>
      <c r="F17" s="116">
        <v>790</v>
      </c>
      <c r="G17" s="116">
        <v>790</v>
      </c>
      <c r="H17" s="119">
        <f t="shared" si="0"/>
        <v>0</v>
      </c>
      <c r="I17" s="124">
        <f t="shared" si="1"/>
        <v>0</v>
      </c>
      <c r="J17" s="121" t="s">
        <v>1123</v>
      </c>
    </row>
    <row r="18" spans="1:10" s="122" customFormat="1" ht="14.25" customHeight="1" x14ac:dyDescent="0.25">
      <c r="A18" s="115" t="s">
        <v>408</v>
      </c>
      <c r="B18" s="116">
        <v>2534</v>
      </c>
      <c r="C18" s="116">
        <v>2534</v>
      </c>
      <c r="D18" s="133">
        <f t="shared" ref="D18:D48" si="5">B18-C18</f>
        <v>0</v>
      </c>
      <c r="E18" s="124">
        <f t="shared" si="2"/>
        <v>0</v>
      </c>
      <c r="F18" s="116">
        <v>362</v>
      </c>
      <c r="G18" s="116">
        <v>362</v>
      </c>
      <c r="H18" s="119">
        <f t="shared" si="0"/>
        <v>0</v>
      </c>
      <c r="I18" s="124">
        <f t="shared" si="1"/>
        <v>0</v>
      </c>
      <c r="J18" s="121" t="s">
        <v>1124</v>
      </c>
    </row>
    <row r="19" spans="1:10" s="122" customFormat="1" ht="14.25" customHeight="1" x14ac:dyDescent="0.25">
      <c r="A19" s="115" t="s">
        <v>411</v>
      </c>
      <c r="B19" s="116">
        <v>4113</v>
      </c>
      <c r="C19" s="116">
        <v>4113</v>
      </c>
      <c r="D19" s="133">
        <f t="shared" si="5"/>
        <v>0</v>
      </c>
      <c r="E19" s="124">
        <f t="shared" si="2"/>
        <v>0</v>
      </c>
      <c r="F19" s="116">
        <v>559</v>
      </c>
      <c r="G19" s="116">
        <v>558</v>
      </c>
      <c r="H19" s="119">
        <f t="shared" si="0"/>
        <v>1</v>
      </c>
      <c r="I19" s="124">
        <f t="shared" si="1"/>
        <v>0.17889087656529518</v>
      </c>
      <c r="J19" s="121" t="s">
        <v>1125</v>
      </c>
    </row>
    <row r="20" spans="1:10" s="122" customFormat="1" ht="14.25" customHeight="1" x14ac:dyDescent="0.25">
      <c r="A20" s="115" t="s">
        <v>410</v>
      </c>
      <c r="B20" s="116">
        <v>109984</v>
      </c>
      <c r="C20" s="116">
        <v>109973</v>
      </c>
      <c r="D20" s="133">
        <f t="shared" si="5"/>
        <v>11</v>
      </c>
      <c r="E20" s="124">
        <f t="shared" si="2"/>
        <v>1.0001454757055571E-2</v>
      </c>
      <c r="F20" s="116">
        <v>16590</v>
      </c>
      <c r="G20" s="116">
        <v>16590</v>
      </c>
      <c r="H20" s="119">
        <f t="shared" si="0"/>
        <v>0</v>
      </c>
      <c r="I20" s="124">
        <f t="shared" si="1"/>
        <v>0</v>
      </c>
      <c r="J20" s="121" t="s">
        <v>1126</v>
      </c>
    </row>
    <row r="21" spans="1:10" s="122" customFormat="1" ht="14.25" customHeight="1" x14ac:dyDescent="0.25">
      <c r="A21" s="115" t="s">
        <v>8</v>
      </c>
      <c r="B21" s="116">
        <v>69608</v>
      </c>
      <c r="C21" s="116">
        <v>69608</v>
      </c>
      <c r="D21" s="133">
        <f t="shared" si="5"/>
        <v>0</v>
      </c>
      <c r="E21" s="124">
        <f t="shared" si="2"/>
        <v>0</v>
      </c>
      <c r="F21" s="116">
        <v>12338</v>
      </c>
      <c r="G21" s="116">
        <v>12301</v>
      </c>
      <c r="H21" s="119">
        <f t="shared" si="0"/>
        <v>37</v>
      </c>
      <c r="I21" s="124">
        <f t="shared" si="1"/>
        <v>0.29988652942130006</v>
      </c>
      <c r="J21" s="121" t="s">
        <v>1080</v>
      </c>
    </row>
    <row r="22" spans="1:10" s="122" customFormat="1" ht="14.25" customHeight="1" x14ac:dyDescent="0.25">
      <c r="A22" s="115" t="s">
        <v>409</v>
      </c>
      <c r="B22" s="116">
        <v>149757</v>
      </c>
      <c r="C22" s="116">
        <v>149528</v>
      </c>
      <c r="D22" s="133">
        <f t="shared" si="5"/>
        <v>229</v>
      </c>
      <c r="E22" s="124">
        <f t="shared" si="2"/>
        <v>0.15291438797518647</v>
      </c>
      <c r="F22" s="116">
        <v>22542</v>
      </c>
      <c r="G22" s="116">
        <v>22494</v>
      </c>
      <c r="H22" s="119">
        <f t="shared" si="0"/>
        <v>48</v>
      </c>
      <c r="I22" s="124">
        <f t="shared" si="1"/>
        <v>0.21293585307426138</v>
      </c>
      <c r="J22" s="121" t="s">
        <v>1127</v>
      </c>
    </row>
    <row r="23" spans="1:10" s="122" customFormat="1" ht="14.25" customHeight="1" x14ac:dyDescent="0.25">
      <c r="A23" s="125" t="s">
        <v>406</v>
      </c>
      <c r="B23" s="126">
        <f>SUM(B16:B22)+1</f>
        <v>367751</v>
      </c>
      <c r="C23" s="126">
        <f>SUM(C16:C22)-1</f>
        <v>367425</v>
      </c>
      <c r="D23" s="134">
        <f t="shared" si="5"/>
        <v>326</v>
      </c>
      <c r="E23" s="124">
        <f t="shared" si="2"/>
        <v>8.8646937737762777E-2</v>
      </c>
      <c r="F23" s="135">
        <v>50477</v>
      </c>
      <c r="G23" s="135">
        <v>50085</v>
      </c>
      <c r="H23" s="128">
        <f t="shared" si="0"/>
        <v>392</v>
      </c>
      <c r="I23" s="124">
        <f t="shared" si="1"/>
        <v>0.77659131881847177</v>
      </c>
      <c r="J23" s="136" t="s">
        <v>1223</v>
      </c>
    </row>
    <row r="24" spans="1:10" s="122" customFormat="1" ht="14.25" customHeight="1" x14ac:dyDescent="0.25">
      <c r="A24" s="115" t="s">
        <v>405</v>
      </c>
      <c r="B24" s="116">
        <v>58315</v>
      </c>
      <c r="C24" s="116">
        <v>58219</v>
      </c>
      <c r="D24" s="137">
        <f t="shared" si="5"/>
        <v>96</v>
      </c>
      <c r="E24" s="118">
        <f t="shared" si="2"/>
        <v>0.16462316728114551</v>
      </c>
      <c r="F24" s="116">
        <v>8975</v>
      </c>
      <c r="G24" s="116">
        <v>8975</v>
      </c>
      <c r="H24" s="137">
        <f t="shared" si="0"/>
        <v>0</v>
      </c>
      <c r="I24" s="138">
        <f t="shared" si="1"/>
        <v>0</v>
      </c>
      <c r="J24" s="121" t="s">
        <v>1128</v>
      </c>
    </row>
    <row r="25" spans="1:10" s="122" customFormat="1" ht="14.25" customHeight="1" x14ac:dyDescent="0.25">
      <c r="A25" s="115" t="s">
        <v>404</v>
      </c>
      <c r="B25" s="116">
        <v>67744</v>
      </c>
      <c r="C25" s="116">
        <v>67575</v>
      </c>
      <c r="D25" s="119">
        <f t="shared" si="5"/>
        <v>169</v>
      </c>
      <c r="E25" s="124">
        <f t="shared" si="2"/>
        <v>0.24946858762399621</v>
      </c>
      <c r="F25" s="116">
        <v>10824</v>
      </c>
      <c r="G25" s="116">
        <v>10802</v>
      </c>
      <c r="H25" s="119">
        <f t="shared" si="0"/>
        <v>22</v>
      </c>
      <c r="I25" s="139">
        <f t="shared" si="1"/>
        <v>0.2032520325203252</v>
      </c>
      <c r="J25" s="121" t="s">
        <v>1129</v>
      </c>
    </row>
    <row r="26" spans="1:10" s="122" customFormat="1" ht="14.25" customHeight="1" x14ac:dyDescent="0.25">
      <c r="A26" s="115" t="s">
        <v>320</v>
      </c>
      <c r="B26" s="116">
        <v>24964</v>
      </c>
      <c r="C26" s="116">
        <v>24879</v>
      </c>
      <c r="D26" s="119">
        <f t="shared" si="5"/>
        <v>85</v>
      </c>
      <c r="E26" s="124">
        <f t="shared" si="2"/>
        <v>0.34049030604069863</v>
      </c>
      <c r="F26" s="116">
        <v>3902</v>
      </c>
      <c r="G26" s="116">
        <v>3870</v>
      </c>
      <c r="H26" s="119">
        <f t="shared" si="0"/>
        <v>32</v>
      </c>
      <c r="I26" s="139">
        <f t="shared" si="1"/>
        <v>0.82009226037929273</v>
      </c>
      <c r="J26" s="121" t="s">
        <v>1130</v>
      </c>
    </row>
    <row r="27" spans="1:10" s="122" customFormat="1" ht="14.25" customHeight="1" x14ac:dyDescent="0.25">
      <c r="A27" s="115" t="s">
        <v>403</v>
      </c>
      <c r="B27" s="116">
        <v>47</v>
      </c>
      <c r="C27" s="116">
        <v>47</v>
      </c>
      <c r="D27" s="119">
        <f t="shared" si="5"/>
        <v>0</v>
      </c>
      <c r="E27" s="124">
        <f t="shared" si="2"/>
        <v>0</v>
      </c>
      <c r="F27" s="116">
        <v>9</v>
      </c>
      <c r="G27" s="116">
        <v>9</v>
      </c>
      <c r="H27" s="119">
        <f t="shared" si="0"/>
        <v>0</v>
      </c>
      <c r="I27" s="139">
        <f t="shared" si="1"/>
        <v>0</v>
      </c>
      <c r="J27" s="121" t="s">
        <v>1131</v>
      </c>
    </row>
    <row r="28" spans="1:10" s="122" customFormat="1" ht="14.25" customHeight="1" x14ac:dyDescent="0.25">
      <c r="A28" s="115" t="s">
        <v>321</v>
      </c>
      <c r="B28" s="116">
        <v>2669</v>
      </c>
      <c r="C28" s="116">
        <v>2662</v>
      </c>
      <c r="D28" s="119">
        <f t="shared" si="5"/>
        <v>7</v>
      </c>
      <c r="E28" s="124">
        <f t="shared" si="2"/>
        <v>0.26227051330086176</v>
      </c>
      <c r="F28" s="116">
        <v>390</v>
      </c>
      <c r="G28" s="116">
        <v>387</v>
      </c>
      <c r="H28" s="119">
        <f t="shared" si="0"/>
        <v>3</v>
      </c>
      <c r="I28" s="139">
        <f t="shared" si="1"/>
        <v>0.76923076923076927</v>
      </c>
      <c r="J28" s="121" t="s">
        <v>1132</v>
      </c>
    </row>
    <row r="29" spans="1:10" s="122" customFormat="1" ht="14.25" customHeight="1" x14ac:dyDescent="0.25">
      <c r="A29" s="115" t="s">
        <v>322</v>
      </c>
      <c r="B29" s="116">
        <v>105842</v>
      </c>
      <c r="C29" s="116">
        <v>105676</v>
      </c>
      <c r="D29" s="119">
        <f t="shared" si="5"/>
        <v>166</v>
      </c>
      <c r="E29" s="124">
        <f t="shared" si="2"/>
        <v>0.15683755031084068</v>
      </c>
      <c r="F29" s="116">
        <v>15001</v>
      </c>
      <c r="G29" s="116">
        <v>14975</v>
      </c>
      <c r="H29" s="119">
        <f t="shared" si="0"/>
        <v>26</v>
      </c>
      <c r="I29" s="139">
        <f t="shared" si="1"/>
        <v>0.1733217785480968</v>
      </c>
      <c r="J29" s="121" t="s">
        <v>1098</v>
      </c>
    </row>
    <row r="30" spans="1:10" s="122" customFormat="1" ht="14.25" customHeight="1" x14ac:dyDescent="0.25">
      <c r="A30" s="115" t="s">
        <v>19</v>
      </c>
      <c r="B30" s="116">
        <v>60350</v>
      </c>
      <c r="C30" s="116">
        <v>60267</v>
      </c>
      <c r="D30" s="119">
        <f t="shared" si="5"/>
        <v>83</v>
      </c>
      <c r="E30" s="124">
        <f t="shared" si="2"/>
        <v>0.13753106876553439</v>
      </c>
      <c r="F30" s="116">
        <v>10292</v>
      </c>
      <c r="G30" s="116">
        <v>10284</v>
      </c>
      <c r="H30" s="119">
        <f t="shared" si="0"/>
        <v>8</v>
      </c>
      <c r="I30" s="139">
        <f t="shared" si="1"/>
        <v>7.7730275942479596E-2</v>
      </c>
      <c r="J30" s="121" t="s">
        <v>1089</v>
      </c>
    </row>
    <row r="31" spans="1:10" s="122" customFormat="1" ht="14.25" customHeight="1" x14ac:dyDescent="0.25">
      <c r="A31" s="125" t="s">
        <v>402</v>
      </c>
      <c r="B31" s="126">
        <v>319884</v>
      </c>
      <c r="C31" s="126">
        <v>319277</v>
      </c>
      <c r="D31" s="128">
        <f>(B31-C31)-1</f>
        <v>606</v>
      </c>
      <c r="E31" s="124">
        <f t="shared" si="2"/>
        <v>0.18944367333158268</v>
      </c>
      <c r="F31" s="135">
        <v>47298</v>
      </c>
      <c r="G31" s="135">
        <v>47210</v>
      </c>
      <c r="H31" s="128">
        <f t="shared" si="0"/>
        <v>88</v>
      </c>
      <c r="I31" s="124">
        <f t="shared" si="1"/>
        <v>0.18605437862066049</v>
      </c>
      <c r="J31" s="136" t="s">
        <v>1224</v>
      </c>
    </row>
    <row r="32" spans="1:10" s="122" customFormat="1" ht="27.75" customHeight="1" x14ac:dyDescent="0.25">
      <c r="A32" s="140" t="s">
        <v>1269</v>
      </c>
      <c r="B32" s="116">
        <v>328</v>
      </c>
      <c r="C32" s="116">
        <v>299</v>
      </c>
      <c r="D32" s="133">
        <f t="shared" si="5"/>
        <v>29</v>
      </c>
      <c r="E32" s="118">
        <f t="shared" si="2"/>
        <v>8.8414634146341466</v>
      </c>
      <c r="F32" s="116">
        <v>58</v>
      </c>
      <c r="G32" s="116">
        <v>54</v>
      </c>
      <c r="H32" s="119">
        <f t="shared" si="0"/>
        <v>4</v>
      </c>
      <c r="I32" s="138">
        <f t="shared" si="1"/>
        <v>6.8965517241379306</v>
      </c>
      <c r="J32" s="141" t="s">
        <v>1272</v>
      </c>
    </row>
    <row r="33" spans="1:10" s="122" customFormat="1" ht="14.25" customHeight="1" x14ac:dyDescent="0.25">
      <c r="A33" s="115" t="s">
        <v>316</v>
      </c>
      <c r="B33" s="116">
        <v>27033</v>
      </c>
      <c r="C33" s="116">
        <v>26619</v>
      </c>
      <c r="D33" s="133">
        <f t="shared" si="5"/>
        <v>414</v>
      </c>
      <c r="E33" s="124">
        <f t="shared" si="2"/>
        <v>1.5314615469981134</v>
      </c>
      <c r="F33" s="116">
        <v>4521</v>
      </c>
      <c r="G33" s="116">
        <v>4515</v>
      </c>
      <c r="H33" s="119">
        <f t="shared" si="0"/>
        <v>6</v>
      </c>
      <c r="I33" s="139">
        <f t="shared" si="1"/>
        <v>0.13271400132714001</v>
      </c>
      <c r="J33" s="121" t="s">
        <v>1133</v>
      </c>
    </row>
    <row r="34" spans="1:10" s="122" customFormat="1" ht="14.25" customHeight="1" x14ac:dyDescent="0.25">
      <c r="A34" s="115" t="s">
        <v>401</v>
      </c>
      <c r="B34" s="116">
        <v>21534</v>
      </c>
      <c r="C34" s="116">
        <v>21361</v>
      </c>
      <c r="D34" s="133">
        <f t="shared" si="5"/>
        <v>173</v>
      </c>
      <c r="E34" s="124">
        <f t="shared" si="2"/>
        <v>0.80338070028791675</v>
      </c>
      <c r="F34" s="116">
        <v>2886</v>
      </c>
      <c r="G34" s="116">
        <v>2886</v>
      </c>
      <c r="H34" s="119">
        <f t="shared" si="0"/>
        <v>0</v>
      </c>
      <c r="I34" s="139">
        <f t="shared" si="1"/>
        <v>0</v>
      </c>
      <c r="J34" s="121" t="s">
        <v>1134</v>
      </c>
    </row>
    <row r="35" spans="1:10" s="122" customFormat="1" ht="14.25" customHeight="1" x14ac:dyDescent="0.25">
      <c r="A35" s="115" t="s">
        <v>7</v>
      </c>
      <c r="B35" s="116">
        <v>7892</v>
      </c>
      <c r="C35" s="116">
        <v>7754</v>
      </c>
      <c r="D35" s="133">
        <f t="shared" si="5"/>
        <v>138</v>
      </c>
      <c r="E35" s="124">
        <f t="shared" si="2"/>
        <v>1.7486061834769386</v>
      </c>
      <c r="F35" s="116">
        <v>1332</v>
      </c>
      <c r="G35" s="116">
        <v>1260</v>
      </c>
      <c r="H35" s="119">
        <f t="shared" si="0"/>
        <v>72</v>
      </c>
      <c r="I35" s="139">
        <f t="shared" si="1"/>
        <v>5.4054054054054053</v>
      </c>
      <c r="J35" s="121" t="s">
        <v>1079</v>
      </c>
    </row>
    <row r="36" spans="1:10" s="122" customFormat="1" ht="14.25" customHeight="1" x14ac:dyDescent="0.25">
      <c r="A36" s="115" t="s">
        <v>18</v>
      </c>
      <c r="B36" s="116">
        <v>28710</v>
      </c>
      <c r="C36" s="116">
        <v>28644</v>
      </c>
      <c r="D36" s="133">
        <f t="shared" si="5"/>
        <v>66</v>
      </c>
      <c r="E36" s="124">
        <f t="shared" si="2"/>
        <v>0.22988505747126436</v>
      </c>
      <c r="F36" s="116">
        <v>4370</v>
      </c>
      <c r="G36" s="116">
        <v>4370</v>
      </c>
      <c r="H36" s="119">
        <f t="shared" si="0"/>
        <v>0</v>
      </c>
      <c r="I36" s="139">
        <f t="shared" si="1"/>
        <v>0</v>
      </c>
      <c r="J36" s="121" t="s">
        <v>1135</v>
      </c>
    </row>
    <row r="37" spans="1:10" s="122" customFormat="1" ht="14.25" customHeight="1" x14ac:dyDescent="0.25">
      <c r="A37" s="115" t="s">
        <v>400</v>
      </c>
      <c r="B37" s="116">
        <v>485</v>
      </c>
      <c r="C37" s="116">
        <v>485</v>
      </c>
      <c r="D37" s="133">
        <f t="shared" si="5"/>
        <v>0</v>
      </c>
      <c r="E37" s="124">
        <f t="shared" si="2"/>
        <v>0</v>
      </c>
      <c r="F37" s="116">
        <v>96</v>
      </c>
      <c r="G37" s="116">
        <v>96</v>
      </c>
      <c r="H37" s="119">
        <f t="shared" si="0"/>
        <v>0</v>
      </c>
      <c r="I37" s="139">
        <f t="shared" si="1"/>
        <v>0</v>
      </c>
      <c r="J37" s="121" t="s">
        <v>1136</v>
      </c>
    </row>
    <row r="38" spans="1:10" s="122" customFormat="1" ht="14.25" customHeight="1" x14ac:dyDescent="0.25">
      <c r="A38" s="115" t="s">
        <v>9</v>
      </c>
      <c r="B38" s="116">
        <v>50590</v>
      </c>
      <c r="C38" s="116">
        <v>50411</v>
      </c>
      <c r="D38" s="133">
        <f t="shared" si="5"/>
        <v>179</v>
      </c>
      <c r="E38" s="124">
        <f t="shared" si="2"/>
        <v>0.3538248665744218</v>
      </c>
      <c r="F38" s="116">
        <v>8241</v>
      </c>
      <c r="G38" s="116">
        <v>8241</v>
      </c>
      <c r="H38" s="119">
        <f t="shared" si="0"/>
        <v>0</v>
      </c>
      <c r="I38" s="139">
        <f t="shared" si="1"/>
        <v>0</v>
      </c>
      <c r="J38" s="121" t="s">
        <v>1081</v>
      </c>
    </row>
    <row r="39" spans="1:10" s="122" customFormat="1" ht="14.25" customHeight="1" x14ac:dyDescent="0.25">
      <c r="A39" s="125" t="s">
        <v>399</v>
      </c>
      <c r="B39" s="126">
        <v>136245</v>
      </c>
      <c r="C39" s="126">
        <v>135273</v>
      </c>
      <c r="D39" s="134">
        <f>B39-C39</f>
        <v>972</v>
      </c>
      <c r="E39" s="142">
        <f t="shared" si="2"/>
        <v>0.71342067598810965</v>
      </c>
      <c r="F39" s="135">
        <v>20318</v>
      </c>
      <c r="G39" s="135">
        <v>20318</v>
      </c>
      <c r="H39" s="143">
        <f t="shared" si="0"/>
        <v>0</v>
      </c>
      <c r="I39" s="142">
        <f t="shared" si="1"/>
        <v>0</v>
      </c>
      <c r="J39" s="136" t="s">
        <v>1225</v>
      </c>
    </row>
    <row r="40" spans="1:10" s="122" customFormat="1" ht="14.25" customHeight="1" x14ac:dyDescent="0.25">
      <c r="A40" s="115" t="s">
        <v>61</v>
      </c>
      <c r="B40" s="116">
        <v>801</v>
      </c>
      <c r="C40" s="116">
        <v>791</v>
      </c>
      <c r="D40" s="137">
        <f t="shared" si="5"/>
        <v>10</v>
      </c>
      <c r="E40" s="124">
        <f t="shared" si="2"/>
        <v>1.2484394506866416</v>
      </c>
      <c r="F40" s="116">
        <v>145</v>
      </c>
      <c r="G40" s="116">
        <v>145</v>
      </c>
      <c r="H40" s="137">
        <f t="shared" si="0"/>
        <v>0</v>
      </c>
      <c r="I40" s="139">
        <f>(H40*100)/F40</f>
        <v>0</v>
      </c>
      <c r="J40" s="121" t="s">
        <v>1137</v>
      </c>
    </row>
    <row r="41" spans="1:10" s="122" customFormat="1" ht="14.25" customHeight="1" x14ac:dyDescent="0.25">
      <c r="A41" s="115" t="s">
        <v>14</v>
      </c>
      <c r="B41" s="116">
        <v>9196</v>
      </c>
      <c r="C41" s="116">
        <v>8881</v>
      </c>
      <c r="D41" s="119">
        <f t="shared" si="5"/>
        <v>315</v>
      </c>
      <c r="E41" s="124">
        <f t="shared" si="2"/>
        <v>3.4254023488473249</v>
      </c>
      <c r="F41" s="116">
        <v>1822</v>
      </c>
      <c r="G41" s="116">
        <v>1745</v>
      </c>
      <c r="H41" s="119">
        <f t="shared" si="0"/>
        <v>77</v>
      </c>
      <c r="I41" s="139">
        <f t="shared" si="1"/>
        <v>4.2261251372118549</v>
      </c>
      <c r="J41" s="121" t="s">
        <v>1084</v>
      </c>
    </row>
    <row r="42" spans="1:10" s="122" customFormat="1" ht="14.25" customHeight="1" x14ac:dyDescent="0.25">
      <c r="A42" s="115" t="s">
        <v>398</v>
      </c>
      <c r="B42" s="116">
        <v>875</v>
      </c>
      <c r="C42" s="116">
        <v>829</v>
      </c>
      <c r="D42" s="119">
        <f t="shared" si="5"/>
        <v>46</v>
      </c>
      <c r="E42" s="124">
        <f t="shared" si="2"/>
        <v>5.2571428571428571</v>
      </c>
      <c r="F42" s="116">
        <v>202</v>
      </c>
      <c r="G42" s="116">
        <v>195</v>
      </c>
      <c r="H42" s="119">
        <f t="shared" si="0"/>
        <v>7</v>
      </c>
      <c r="I42" s="139">
        <f t="shared" si="1"/>
        <v>3.4653465346534653</v>
      </c>
      <c r="J42" s="121" t="s">
        <v>1138</v>
      </c>
    </row>
    <row r="43" spans="1:10" s="122" customFormat="1" ht="14.25" customHeight="1" x14ac:dyDescent="0.25">
      <c r="A43" s="115" t="s">
        <v>17</v>
      </c>
      <c r="B43" s="116">
        <v>1604</v>
      </c>
      <c r="C43" s="116">
        <v>1601</v>
      </c>
      <c r="D43" s="119">
        <f t="shared" si="5"/>
        <v>3</v>
      </c>
      <c r="E43" s="124">
        <f t="shared" si="2"/>
        <v>0.18703241895261846</v>
      </c>
      <c r="F43" s="116">
        <v>369</v>
      </c>
      <c r="G43" s="116">
        <v>368</v>
      </c>
      <c r="H43" s="119">
        <f t="shared" si="0"/>
        <v>1</v>
      </c>
      <c r="I43" s="139">
        <f t="shared" si="1"/>
        <v>0.27100271002710025</v>
      </c>
      <c r="J43" s="121" t="s">
        <v>1087</v>
      </c>
    </row>
    <row r="44" spans="1:10" s="122" customFormat="1" ht="14.25" customHeight="1" x14ac:dyDescent="0.25">
      <c r="A44" s="115" t="s">
        <v>397</v>
      </c>
      <c r="B44" s="116">
        <v>505</v>
      </c>
      <c r="C44" s="116">
        <v>497</v>
      </c>
      <c r="D44" s="119">
        <f t="shared" si="5"/>
        <v>8</v>
      </c>
      <c r="E44" s="124">
        <f t="shared" si="2"/>
        <v>1.5841584158415842</v>
      </c>
      <c r="F44" s="116">
        <v>105</v>
      </c>
      <c r="G44" s="116">
        <v>96</v>
      </c>
      <c r="H44" s="119">
        <f t="shared" si="0"/>
        <v>9</v>
      </c>
      <c r="I44" s="139">
        <f t="shared" si="1"/>
        <v>8.5714285714285712</v>
      </c>
      <c r="J44" s="121" t="s">
        <v>1139</v>
      </c>
    </row>
    <row r="45" spans="1:10" s="122" customFormat="1" ht="14.25" customHeight="1" x14ac:dyDescent="0.25">
      <c r="A45" s="115" t="s">
        <v>396</v>
      </c>
      <c r="B45" s="116">
        <v>798</v>
      </c>
      <c r="C45" s="116">
        <v>778</v>
      </c>
      <c r="D45" s="119">
        <f t="shared" si="5"/>
        <v>20</v>
      </c>
      <c r="E45" s="124">
        <f t="shared" si="2"/>
        <v>2.5062656641604009</v>
      </c>
      <c r="F45" s="116">
        <v>155</v>
      </c>
      <c r="G45" s="116">
        <v>146</v>
      </c>
      <c r="H45" s="119">
        <f t="shared" si="0"/>
        <v>9</v>
      </c>
      <c r="I45" s="139">
        <f t="shared" si="1"/>
        <v>5.806451612903226</v>
      </c>
      <c r="J45" s="121" t="s">
        <v>1140</v>
      </c>
    </row>
    <row r="46" spans="1:10" s="122" customFormat="1" ht="14.25" customHeight="1" x14ac:dyDescent="0.25">
      <c r="A46" s="115" t="s">
        <v>395</v>
      </c>
      <c r="B46" s="116">
        <v>2614</v>
      </c>
      <c r="C46" s="116">
        <v>2565</v>
      </c>
      <c r="D46" s="144">
        <f t="shared" si="5"/>
        <v>49</v>
      </c>
      <c r="E46" s="142">
        <f t="shared" si="2"/>
        <v>1.8745218056618209</v>
      </c>
      <c r="F46" s="116">
        <v>342</v>
      </c>
      <c r="G46" s="116">
        <v>342</v>
      </c>
      <c r="H46" s="144">
        <f t="shared" si="0"/>
        <v>0</v>
      </c>
      <c r="I46" s="145">
        <f t="shared" si="1"/>
        <v>0</v>
      </c>
      <c r="J46" s="121" t="s">
        <v>1141</v>
      </c>
    </row>
    <row r="47" spans="1:10" s="122" customFormat="1" ht="14.25" customHeight="1" x14ac:dyDescent="0.25">
      <c r="A47" s="146" t="s">
        <v>394</v>
      </c>
      <c r="B47" s="147">
        <f>SUM(B40:B46)+1</f>
        <v>16394</v>
      </c>
      <c r="C47" s="148">
        <f>SUM(C40:C46)-1</f>
        <v>15941</v>
      </c>
      <c r="D47" s="149">
        <f>B47-C47-1</f>
        <v>452</v>
      </c>
      <c r="E47" s="142">
        <f t="shared" si="2"/>
        <v>2.757106258387215</v>
      </c>
      <c r="F47" s="147">
        <v>2629</v>
      </c>
      <c r="G47" s="147">
        <v>2520</v>
      </c>
      <c r="H47" s="149">
        <f t="shared" si="0"/>
        <v>109</v>
      </c>
      <c r="I47" s="150">
        <f t="shared" si="1"/>
        <v>4.1460631418790417</v>
      </c>
      <c r="J47" s="151" t="s">
        <v>1226</v>
      </c>
    </row>
    <row r="48" spans="1:10" s="122" customFormat="1" ht="14.25" customHeight="1" x14ac:dyDescent="0.25">
      <c r="A48" s="146" t="s">
        <v>393</v>
      </c>
      <c r="B48" s="147">
        <f>(B15+B23+B31+B39+B47)-1</f>
        <v>1212134</v>
      </c>
      <c r="C48" s="148">
        <f>C15+C23+C31+C39+C47+1</f>
        <v>1203567</v>
      </c>
      <c r="D48" s="149">
        <f t="shared" si="5"/>
        <v>8567</v>
      </c>
      <c r="E48" s="142">
        <f t="shared" si="2"/>
        <v>0.70677004357604023</v>
      </c>
      <c r="F48" s="147">
        <v>164066</v>
      </c>
      <c r="G48" s="147">
        <v>160752</v>
      </c>
      <c r="H48" s="149">
        <f t="shared" si="0"/>
        <v>3314</v>
      </c>
      <c r="I48" s="150">
        <f t="shared" si="1"/>
        <v>2.0199188131605572</v>
      </c>
      <c r="J48" s="151" t="s">
        <v>1227</v>
      </c>
    </row>
    <row r="49" spans="1:10" x14ac:dyDescent="0.2">
      <c r="A49" s="152" t="s">
        <v>767</v>
      </c>
      <c r="B49" s="153"/>
    </row>
    <row r="50" spans="1:10" x14ac:dyDescent="0.2">
      <c r="A50" s="154" t="s">
        <v>768</v>
      </c>
      <c r="B50" s="153"/>
    </row>
    <row r="51" spans="1:10" s="153" customFormat="1" x14ac:dyDescent="0.25">
      <c r="A51" s="155" t="s">
        <v>391</v>
      </c>
      <c r="C51" s="155"/>
      <c r="D51" s="156" t="s">
        <v>390</v>
      </c>
      <c r="E51" s="155"/>
      <c r="F51" s="155"/>
      <c r="G51" s="155"/>
      <c r="H51" s="603" t="s">
        <v>389</v>
      </c>
      <c r="I51" s="603"/>
      <c r="J51" s="603"/>
    </row>
    <row r="52" spans="1:10" ht="27.75" customHeight="1" x14ac:dyDescent="0.2">
      <c r="A52" s="591" t="s">
        <v>392</v>
      </c>
      <c r="B52" s="591"/>
      <c r="C52" s="591"/>
      <c r="D52" s="591"/>
      <c r="E52" s="591"/>
      <c r="F52" s="591"/>
      <c r="G52" s="591"/>
      <c r="H52" s="591"/>
      <c r="I52" s="591"/>
      <c r="J52" s="591"/>
    </row>
  </sheetData>
  <mergeCells count="13">
    <mergeCell ref="A1:J1"/>
    <mergeCell ref="A2:J2"/>
    <mergeCell ref="F3:J3"/>
    <mergeCell ref="J4:J5"/>
    <mergeCell ref="H51:J51"/>
    <mergeCell ref="A52:J52"/>
    <mergeCell ref="A4:A5"/>
    <mergeCell ref="B4:B5"/>
    <mergeCell ref="C4:C5"/>
    <mergeCell ref="D4:E4"/>
    <mergeCell ref="F4:F5"/>
    <mergeCell ref="G4:G5"/>
    <mergeCell ref="H4:I4"/>
  </mergeCells>
  <pageMargins left="0.39370078740157483" right="0.27559055118110237" top="0.74803149606299213" bottom="0.74803149606299213" header="0.31496062992125984" footer="0.31496062992125984"/>
  <pageSetup paperSize="9" scale="8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69"/>
  <sheetViews>
    <sheetView view="pageBreakPreview" topLeftCell="B55" zoomScaleSheetLayoutView="100" workbookViewId="0">
      <selection activeCell="Q14" sqref="Q14"/>
    </sheetView>
  </sheetViews>
  <sheetFormatPr defaultColWidth="9" defaultRowHeight="15" x14ac:dyDescent="0.25"/>
  <cols>
    <col min="1" max="1" width="9" style="20"/>
    <col min="2" max="2" width="26.42578125" style="20" customWidth="1"/>
    <col min="3" max="10" width="11.7109375" style="20" customWidth="1"/>
    <col min="11" max="11" width="26.42578125" style="35" customWidth="1"/>
    <col min="12" max="12" width="7.42578125" style="35" hidden="1" customWidth="1"/>
    <col min="13" max="13" width="26.42578125" style="20" hidden="1" customWidth="1"/>
    <col min="14" max="14" width="13" style="20" hidden="1" customWidth="1"/>
    <col min="15" max="15" width="11.7109375" style="20" hidden="1" customWidth="1"/>
    <col min="16" max="16" width="9" style="20" hidden="1" customWidth="1"/>
    <col min="17" max="17" width="12.7109375" style="20" hidden="1" customWidth="1"/>
    <col min="18" max="18" width="11.5703125" style="20" hidden="1" customWidth="1"/>
    <col min="19" max="19" width="12.7109375" style="20" hidden="1" customWidth="1"/>
    <col min="20" max="20" width="11.7109375" style="20" hidden="1" customWidth="1"/>
    <col min="21" max="21" width="12.42578125" style="20" hidden="1" customWidth="1"/>
    <col min="22" max="22" width="5.85546875" style="20" hidden="1" customWidth="1"/>
    <col min="23" max="23" width="24" style="20" hidden="1" customWidth="1"/>
    <col min="24" max="24" width="12.140625" style="20" hidden="1" customWidth="1"/>
    <col min="25" max="25" width="10.42578125" style="20" hidden="1" customWidth="1"/>
    <col min="26" max="26" width="10.140625" style="20" hidden="1" customWidth="1"/>
    <col min="27" max="27" width="11.28515625" style="20" hidden="1" customWidth="1"/>
    <col min="28" max="28" width="11.5703125" style="20" hidden="1" customWidth="1"/>
    <col min="29" max="29" width="11.28515625" style="20" hidden="1" customWidth="1"/>
    <col min="30" max="30" width="10.85546875" style="20" hidden="1" customWidth="1"/>
    <col min="31" max="31" width="12" style="20" hidden="1" customWidth="1"/>
    <col min="32" max="32" width="6.7109375" style="20" hidden="1" customWidth="1"/>
    <col min="33" max="33" width="23.85546875" style="20" hidden="1" customWidth="1"/>
    <col min="34" max="41" width="11.7109375" style="20" hidden="1" customWidth="1"/>
    <col min="42" max="42" width="5.5703125" style="55" hidden="1" customWidth="1"/>
    <col min="43" max="43" width="22.28515625" style="56" hidden="1" customWidth="1"/>
    <col min="44" max="46" width="11.140625" style="55" hidden="1" customWidth="1"/>
    <col min="47" max="47" width="12.5703125" style="55" hidden="1" customWidth="1"/>
    <col min="48" max="48" width="11.140625" style="57" hidden="1" customWidth="1"/>
    <col min="49" max="49" width="12.7109375" style="55" hidden="1" customWidth="1"/>
    <col min="50" max="16384" width="9" style="20"/>
  </cols>
  <sheetData>
    <row r="1" spans="1:11" ht="20.25" customHeight="1" x14ac:dyDescent="0.25">
      <c r="A1" s="604" t="s">
        <v>778</v>
      </c>
      <c r="B1" s="604"/>
      <c r="C1" s="604"/>
      <c r="D1" s="604"/>
      <c r="E1" s="604"/>
      <c r="F1" s="604"/>
      <c r="G1" s="604"/>
      <c r="H1" s="604"/>
      <c r="I1" s="604"/>
      <c r="J1" s="604"/>
      <c r="K1" s="604"/>
    </row>
    <row r="2" spans="1:11" ht="24.75" customHeight="1" x14ac:dyDescent="0.25">
      <c r="A2" s="605" t="s">
        <v>779</v>
      </c>
      <c r="B2" s="605"/>
      <c r="C2" s="605"/>
      <c r="D2" s="605"/>
      <c r="E2" s="605"/>
      <c r="F2" s="605"/>
      <c r="G2" s="605"/>
      <c r="H2" s="605"/>
      <c r="I2" s="605"/>
      <c r="J2" s="605"/>
      <c r="K2" s="605"/>
    </row>
    <row r="3" spans="1:11" x14ac:dyDescent="0.25">
      <c r="A3" s="58" t="s">
        <v>338</v>
      </c>
      <c r="B3" s="58"/>
      <c r="C3" s="58"/>
      <c r="D3" s="58"/>
      <c r="E3" s="58"/>
      <c r="F3" s="607" t="s">
        <v>1229</v>
      </c>
      <c r="G3" s="607"/>
      <c r="H3" s="607"/>
      <c r="I3" s="58"/>
      <c r="J3" s="606" t="s">
        <v>1228</v>
      </c>
      <c r="K3" s="606"/>
    </row>
    <row r="4" spans="1:11" ht="30" customHeight="1" x14ac:dyDescent="0.25">
      <c r="A4" s="613" t="s">
        <v>733</v>
      </c>
      <c r="B4" s="59" t="s">
        <v>443</v>
      </c>
      <c r="C4" s="608" t="s">
        <v>1281</v>
      </c>
      <c r="D4" s="609"/>
      <c r="E4" s="610"/>
      <c r="F4" s="611" t="s">
        <v>579</v>
      </c>
      <c r="G4" s="613" t="s">
        <v>580</v>
      </c>
      <c r="H4" s="611" t="s">
        <v>581</v>
      </c>
      <c r="I4" s="611" t="s">
        <v>1268</v>
      </c>
      <c r="J4" s="615" t="s">
        <v>582</v>
      </c>
      <c r="K4" s="60" t="s">
        <v>1230</v>
      </c>
    </row>
    <row r="5" spans="1:11" ht="77.25" customHeight="1" x14ac:dyDescent="0.25">
      <c r="A5" s="614"/>
      <c r="B5" s="61"/>
      <c r="C5" s="62" t="s">
        <v>576</v>
      </c>
      <c r="D5" s="62" t="s">
        <v>578</v>
      </c>
      <c r="E5" s="63" t="s">
        <v>577</v>
      </c>
      <c r="F5" s="612"/>
      <c r="G5" s="614"/>
      <c r="H5" s="612"/>
      <c r="I5" s="612"/>
      <c r="J5" s="616"/>
      <c r="K5" s="64"/>
    </row>
    <row r="6" spans="1:11" x14ac:dyDescent="0.25">
      <c r="A6" s="66" t="s">
        <v>442</v>
      </c>
      <c r="B6" s="500" t="s">
        <v>441</v>
      </c>
      <c r="C6" s="501">
        <v>52939.199999999997</v>
      </c>
      <c r="D6" s="501">
        <f t="shared" ref="D6:J6" si="0">SUM(D7:D15)+D17+D16</f>
        <v>5781.26</v>
      </c>
      <c r="E6" s="501">
        <f t="shared" si="0"/>
        <v>0</v>
      </c>
      <c r="F6" s="501">
        <f t="shared" si="0"/>
        <v>58720.460000000006</v>
      </c>
      <c r="G6" s="501">
        <f t="shared" si="0"/>
        <v>1620</v>
      </c>
      <c r="H6" s="501">
        <f t="shared" si="0"/>
        <v>19753.77</v>
      </c>
      <c r="I6" s="501">
        <f t="shared" si="0"/>
        <v>12873.22</v>
      </c>
      <c r="J6" s="501">
        <f t="shared" si="0"/>
        <v>92967.450000000012</v>
      </c>
      <c r="K6" s="502" t="s">
        <v>1222</v>
      </c>
    </row>
    <row r="7" spans="1:11" x14ac:dyDescent="0.25">
      <c r="A7" s="69">
        <v>1</v>
      </c>
      <c r="B7" s="70" t="s">
        <v>420</v>
      </c>
      <c r="C7" s="71">
        <v>0</v>
      </c>
      <c r="D7" s="71">
        <v>0</v>
      </c>
      <c r="E7" s="71">
        <v>0</v>
      </c>
      <c r="F7" s="71">
        <f t="shared" ref="F7:F15" si="1">C7+D7+E7</f>
        <v>0</v>
      </c>
      <c r="G7" s="71">
        <v>0</v>
      </c>
      <c r="H7" s="71">
        <v>0</v>
      </c>
      <c r="I7" s="71">
        <v>0</v>
      </c>
      <c r="J7" s="71">
        <f t="shared" ref="J7:J17" si="2">G7+H7+I7+F7</f>
        <v>0</v>
      </c>
      <c r="K7" s="70" t="s">
        <v>1231</v>
      </c>
    </row>
    <row r="8" spans="1:11" x14ac:dyDescent="0.25">
      <c r="A8" s="72">
        <v>1</v>
      </c>
      <c r="B8" s="73" t="s">
        <v>440</v>
      </c>
      <c r="C8" s="74">
        <v>135</v>
      </c>
      <c r="D8" s="74">
        <v>1800.4</v>
      </c>
      <c r="E8" s="74">
        <v>0</v>
      </c>
      <c r="F8" s="74">
        <f t="shared" si="1"/>
        <v>1935.4</v>
      </c>
      <c r="G8" s="74">
        <v>0</v>
      </c>
      <c r="H8" s="74">
        <v>0</v>
      </c>
      <c r="I8" s="74">
        <v>0</v>
      </c>
      <c r="J8" s="74">
        <f t="shared" si="2"/>
        <v>1935.4</v>
      </c>
      <c r="K8" s="73" t="s">
        <v>1232</v>
      </c>
    </row>
    <row r="9" spans="1:11" x14ac:dyDescent="0.25">
      <c r="A9" s="72">
        <v>3</v>
      </c>
      <c r="B9" s="73" t="s">
        <v>418</v>
      </c>
      <c r="C9" s="74">
        <v>2720</v>
      </c>
      <c r="D9" s="74">
        <v>150</v>
      </c>
      <c r="E9" s="74">
        <v>0</v>
      </c>
      <c r="F9" s="74">
        <f t="shared" si="1"/>
        <v>2870</v>
      </c>
      <c r="G9" s="74">
        <v>0</v>
      </c>
      <c r="H9" s="74">
        <v>1084.51</v>
      </c>
      <c r="I9" s="74">
        <v>59.3</v>
      </c>
      <c r="J9" s="74">
        <f t="shared" si="2"/>
        <v>4013.81</v>
      </c>
      <c r="K9" s="73" t="s">
        <v>1233</v>
      </c>
    </row>
    <row r="10" spans="1:11" x14ac:dyDescent="0.25">
      <c r="A10" s="72">
        <v>4</v>
      </c>
      <c r="B10" s="73" t="s">
        <v>417</v>
      </c>
      <c r="C10" s="74">
        <v>0</v>
      </c>
      <c r="D10" s="74">
        <v>0</v>
      </c>
      <c r="E10" s="74">
        <v>0</v>
      </c>
      <c r="F10" s="74">
        <f t="shared" si="1"/>
        <v>0</v>
      </c>
      <c r="G10" s="74">
        <v>0</v>
      </c>
      <c r="H10" s="74">
        <v>694.6</v>
      </c>
      <c r="I10" s="74">
        <v>256.61</v>
      </c>
      <c r="J10" s="74">
        <f t="shared" si="2"/>
        <v>951.21</v>
      </c>
      <c r="K10" s="73" t="s">
        <v>1234</v>
      </c>
    </row>
    <row r="11" spans="1:11" x14ac:dyDescent="0.25">
      <c r="A11" s="72">
        <v>5</v>
      </c>
      <c r="B11" s="73" t="s">
        <v>15</v>
      </c>
      <c r="C11" s="74">
        <v>0</v>
      </c>
      <c r="D11" s="74">
        <v>175</v>
      </c>
      <c r="E11" s="74">
        <v>0</v>
      </c>
      <c r="F11" s="74">
        <f t="shared" si="1"/>
        <v>175</v>
      </c>
      <c r="G11" s="74">
        <v>0</v>
      </c>
      <c r="H11" s="74">
        <v>1230</v>
      </c>
      <c r="I11" s="74">
        <v>129.03</v>
      </c>
      <c r="J11" s="74">
        <f t="shared" si="2"/>
        <v>1534.03</v>
      </c>
      <c r="K11" s="73" t="s">
        <v>1235</v>
      </c>
    </row>
    <row r="12" spans="1:11" x14ac:dyDescent="0.25">
      <c r="A12" s="72">
        <v>6</v>
      </c>
      <c r="B12" s="73" t="s">
        <v>415</v>
      </c>
      <c r="C12" s="74">
        <v>2620</v>
      </c>
      <c r="D12" s="74">
        <v>150</v>
      </c>
      <c r="E12" s="74">
        <v>0</v>
      </c>
      <c r="F12" s="74">
        <f t="shared" si="1"/>
        <v>2770</v>
      </c>
      <c r="G12" s="74">
        <v>0</v>
      </c>
      <c r="H12" s="74">
        <v>2570.23</v>
      </c>
      <c r="I12" s="74">
        <v>127.8</v>
      </c>
      <c r="J12" s="74">
        <f t="shared" si="2"/>
        <v>5468.0300000000007</v>
      </c>
      <c r="K12" s="73" t="s">
        <v>1236</v>
      </c>
    </row>
    <row r="13" spans="1:11" x14ac:dyDescent="0.25">
      <c r="A13" s="72">
        <v>7</v>
      </c>
      <c r="B13" s="73" t="s">
        <v>38</v>
      </c>
      <c r="C13" s="74">
        <v>5850</v>
      </c>
      <c r="D13" s="74">
        <v>603.79999999999995</v>
      </c>
      <c r="E13" s="74">
        <v>0</v>
      </c>
      <c r="F13" s="74">
        <f t="shared" si="1"/>
        <v>6453.8</v>
      </c>
      <c r="G13" s="74">
        <v>0</v>
      </c>
      <c r="H13" s="74">
        <v>1087.96</v>
      </c>
      <c r="I13" s="74">
        <v>23.85</v>
      </c>
      <c r="J13" s="74">
        <f t="shared" si="2"/>
        <v>7565.6100000000006</v>
      </c>
      <c r="K13" s="73" t="s">
        <v>1237</v>
      </c>
    </row>
    <row r="14" spans="1:11" x14ac:dyDescent="0.25">
      <c r="A14" s="72">
        <v>8</v>
      </c>
      <c r="B14" s="73" t="s">
        <v>20</v>
      </c>
      <c r="C14" s="74">
        <v>5563</v>
      </c>
      <c r="D14" s="74">
        <v>0</v>
      </c>
      <c r="E14" s="74">
        <v>0</v>
      </c>
      <c r="F14" s="74">
        <f t="shared" si="1"/>
        <v>5563</v>
      </c>
      <c r="G14" s="74">
        <v>0</v>
      </c>
      <c r="H14" s="74">
        <v>724.1</v>
      </c>
      <c r="I14" s="74">
        <v>25.1</v>
      </c>
      <c r="J14" s="74">
        <f t="shared" si="2"/>
        <v>6312.2</v>
      </c>
      <c r="K14" s="73" t="s">
        <v>1238</v>
      </c>
    </row>
    <row r="15" spans="1:11" x14ac:dyDescent="0.25">
      <c r="A15" s="72">
        <v>9</v>
      </c>
      <c r="B15" s="75" t="s">
        <v>413</v>
      </c>
      <c r="C15" s="74">
        <v>0</v>
      </c>
      <c r="D15" s="74">
        <v>0</v>
      </c>
      <c r="E15" s="74">
        <v>0</v>
      </c>
      <c r="F15" s="74">
        <f t="shared" si="1"/>
        <v>0</v>
      </c>
      <c r="G15" s="74">
        <v>0</v>
      </c>
      <c r="H15" s="74">
        <v>1252.1500000000001</v>
      </c>
      <c r="I15" s="74">
        <v>67.87</v>
      </c>
      <c r="J15" s="74">
        <f t="shared" si="2"/>
        <v>1320.02</v>
      </c>
      <c r="K15" s="73" t="s">
        <v>1239</v>
      </c>
    </row>
    <row r="16" spans="1:11" x14ac:dyDescent="0.25">
      <c r="A16" s="72">
        <v>10</v>
      </c>
      <c r="B16" s="73" t="s">
        <v>425</v>
      </c>
      <c r="C16" s="74">
        <v>22760.83</v>
      </c>
      <c r="D16" s="74">
        <v>558</v>
      </c>
      <c r="E16" s="74">
        <v>0</v>
      </c>
      <c r="F16" s="74">
        <f>C16+D16+E16</f>
        <v>23318.83</v>
      </c>
      <c r="G16" s="74">
        <v>0</v>
      </c>
      <c r="H16" s="74">
        <v>2514</v>
      </c>
      <c r="I16" s="74">
        <v>11854.66</v>
      </c>
      <c r="J16" s="74">
        <f t="shared" si="2"/>
        <v>37687.490000000005</v>
      </c>
      <c r="K16" s="73" t="s">
        <v>1240</v>
      </c>
    </row>
    <row r="17" spans="1:11" x14ac:dyDescent="0.25">
      <c r="A17" s="72">
        <v>11</v>
      </c>
      <c r="B17" s="73" t="s">
        <v>424</v>
      </c>
      <c r="C17" s="74">
        <v>12630.37</v>
      </c>
      <c r="D17" s="74">
        <v>2344.06</v>
      </c>
      <c r="E17" s="74">
        <v>0</v>
      </c>
      <c r="F17" s="74">
        <v>15634.43</v>
      </c>
      <c r="G17" s="74">
        <v>1620</v>
      </c>
      <c r="H17" s="74">
        <v>8596.2199999999993</v>
      </c>
      <c r="I17" s="74">
        <v>329</v>
      </c>
      <c r="J17" s="74">
        <f t="shared" si="2"/>
        <v>26179.65</v>
      </c>
      <c r="K17" s="73" t="s">
        <v>1241</v>
      </c>
    </row>
    <row r="18" spans="1:11" ht="5.25" customHeight="1" x14ac:dyDescent="0.25">
      <c r="A18" s="76"/>
      <c r="B18" s="77"/>
      <c r="C18" s="78"/>
      <c r="D18" s="79"/>
      <c r="E18" s="80"/>
      <c r="F18" s="80"/>
      <c r="G18" s="80"/>
      <c r="H18" s="80"/>
      <c r="I18" s="80"/>
      <c r="J18" s="79"/>
      <c r="K18" s="81"/>
    </row>
    <row r="19" spans="1:11" x14ac:dyDescent="0.25">
      <c r="A19" s="76" t="s">
        <v>439</v>
      </c>
      <c r="B19" s="82" t="s">
        <v>438</v>
      </c>
      <c r="C19" s="83">
        <f t="shared" ref="C19:I19" si="3">SUM(C20:C26)+C27+C28</f>
        <v>70608.62</v>
      </c>
      <c r="D19" s="84">
        <f t="shared" si="3"/>
        <v>10806.49</v>
      </c>
      <c r="E19" s="85">
        <f t="shared" si="3"/>
        <v>0</v>
      </c>
      <c r="F19" s="85">
        <f t="shared" si="3"/>
        <v>81415.11</v>
      </c>
      <c r="G19" s="85">
        <f t="shared" si="3"/>
        <v>1840</v>
      </c>
      <c r="H19" s="85">
        <f t="shared" si="3"/>
        <v>7447.5</v>
      </c>
      <c r="I19" s="85">
        <f t="shared" si="3"/>
        <v>20446.37</v>
      </c>
      <c r="J19" s="84">
        <f>SUM(J20:J26)+J27+J28+0.01</f>
        <v>111148.98999999999</v>
      </c>
      <c r="K19" s="86" t="s">
        <v>1223</v>
      </c>
    </row>
    <row r="20" spans="1:11" x14ac:dyDescent="0.25">
      <c r="A20" s="72">
        <v>1</v>
      </c>
      <c r="B20" s="73" t="s">
        <v>302</v>
      </c>
      <c r="C20" s="74">
        <v>2280</v>
      </c>
      <c r="D20" s="74">
        <v>0</v>
      </c>
      <c r="E20" s="74">
        <v>0</v>
      </c>
      <c r="F20" s="74">
        <f>C20+D20+E20</f>
        <v>2280</v>
      </c>
      <c r="G20" s="74">
        <v>0</v>
      </c>
      <c r="H20" s="74">
        <v>120</v>
      </c>
      <c r="I20" s="74">
        <v>11.05</v>
      </c>
      <c r="J20" s="74">
        <f t="shared" ref="J20:J28" si="4">G20+H20+I20+F20</f>
        <v>2411.0500000000002</v>
      </c>
      <c r="K20" s="73" t="s">
        <v>1242</v>
      </c>
    </row>
    <row r="21" spans="1:11" x14ac:dyDescent="0.25">
      <c r="A21" s="72">
        <v>2</v>
      </c>
      <c r="B21" s="73" t="s">
        <v>407</v>
      </c>
      <c r="C21" s="74">
        <v>0</v>
      </c>
      <c r="D21" s="74">
        <v>0</v>
      </c>
      <c r="E21" s="74">
        <v>0</v>
      </c>
      <c r="F21" s="74">
        <f>C21+D21+E21</f>
        <v>0</v>
      </c>
      <c r="G21" s="74">
        <v>0</v>
      </c>
      <c r="H21" s="74">
        <v>0</v>
      </c>
      <c r="I21" s="74">
        <v>0</v>
      </c>
      <c r="J21" s="74">
        <f t="shared" si="4"/>
        <v>0</v>
      </c>
      <c r="K21" s="73" t="s">
        <v>1243</v>
      </c>
    </row>
    <row r="22" spans="1:11" x14ac:dyDescent="0.25">
      <c r="A22" s="72">
        <v>3</v>
      </c>
      <c r="B22" s="73" t="s">
        <v>408</v>
      </c>
      <c r="C22" s="74">
        <v>0</v>
      </c>
      <c r="D22" s="74">
        <v>0</v>
      </c>
      <c r="E22" s="74">
        <v>0</v>
      </c>
      <c r="F22" s="74">
        <v>0</v>
      </c>
      <c r="G22" s="74">
        <v>0</v>
      </c>
      <c r="H22" s="74">
        <v>0</v>
      </c>
      <c r="I22" s="74">
        <v>0</v>
      </c>
      <c r="J22" s="74">
        <f t="shared" si="4"/>
        <v>0</v>
      </c>
      <c r="K22" s="73" t="s">
        <v>1244</v>
      </c>
    </row>
    <row r="23" spans="1:11" x14ac:dyDescent="0.25">
      <c r="A23" s="72">
        <v>4</v>
      </c>
      <c r="B23" s="73" t="s">
        <v>411</v>
      </c>
      <c r="C23" s="74">
        <v>0</v>
      </c>
      <c r="D23" s="74">
        <v>0</v>
      </c>
      <c r="E23" s="74">
        <v>0</v>
      </c>
      <c r="F23" s="74">
        <v>0</v>
      </c>
      <c r="G23" s="74">
        <v>0</v>
      </c>
      <c r="H23" s="74">
        <v>0</v>
      </c>
      <c r="I23" s="74">
        <v>0.05</v>
      </c>
      <c r="J23" s="74">
        <f t="shared" si="4"/>
        <v>0.05</v>
      </c>
      <c r="K23" s="73" t="s">
        <v>1245</v>
      </c>
    </row>
    <row r="24" spans="1:11" x14ac:dyDescent="0.25">
      <c r="A24" s="72">
        <v>5</v>
      </c>
      <c r="B24" s="73" t="s">
        <v>37</v>
      </c>
      <c r="C24" s="74">
        <v>4750</v>
      </c>
      <c r="D24" s="74">
        <v>2177.8200000000002</v>
      </c>
      <c r="E24" s="74">
        <v>0</v>
      </c>
      <c r="F24" s="74">
        <f>C24+D24+E24</f>
        <v>6927.82</v>
      </c>
      <c r="G24" s="74">
        <v>0</v>
      </c>
      <c r="H24" s="74">
        <v>772</v>
      </c>
      <c r="I24" s="74">
        <v>8</v>
      </c>
      <c r="J24" s="74">
        <f t="shared" si="4"/>
        <v>7707.82</v>
      </c>
      <c r="K24" s="73" t="s">
        <v>1246</v>
      </c>
    </row>
    <row r="25" spans="1:11" x14ac:dyDescent="0.25">
      <c r="A25" s="72">
        <v>6</v>
      </c>
      <c r="B25" s="73" t="s">
        <v>34</v>
      </c>
      <c r="C25" s="74">
        <v>4080</v>
      </c>
      <c r="D25" s="74">
        <v>0</v>
      </c>
      <c r="E25" s="74">
        <v>0</v>
      </c>
      <c r="F25" s="74">
        <f>C25+D25+E25</f>
        <v>4080</v>
      </c>
      <c r="G25" s="74">
        <v>0</v>
      </c>
      <c r="H25" s="74">
        <v>1703.66</v>
      </c>
      <c r="I25" s="74">
        <v>83.96</v>
      </c>
      <c r="J25" s="74">
        <f t="shared" si="4"/>
        <v>5867.62</v>
      </c>
      <c r="K25" s="73" t="s">
        <v>1182</v>
      </c>
    </row>
    <row r="26" spans="1:11" x14ac:dyDescent="0.25">
      <c r="A26" s="72">
        <v>7</v>
      </c>
      <c r="B26" s="73" t="s">
        <v>16</v>
      </c>
      <c r="C26" s="74">
        <v>10170</v>
      </c>
      <c r="D26" s="74">
        <v>672</v>
      </c>
      <c r="E26" s="74">
        <v>0</v>
      </c>
      <c r="F26" s="74">
        <f>C26+D26+E26</f>
        <v>10842</v>
      </c>
      <c r="G26" s="74">
        <v>0</v>
      </c>
      <c r="H26" s="74">
        <v>2850.84</v>
      </c>
      <c r="I26" s="74">
        <v>208.12</v>
      </c>
      <c r="J26" s="74">
        <f t="shared" si="4"/>
        <v>13900.96</v>
      </c>
      <c r="K26" s="73" t="s">
        <v>1184</v>
      </c>
    </row>
    <row r="27" spans="1:11" x14ac:dyDescent="0.25">
      <c r="A27" s="72">
        <v>8</v>
      </c>
      <c r="B27" s="73" t="s">
        <v>425</v>
      </c>
      <c r="C27" s="74">
        <v>34285.67</v>
      </c>
      <c r="D27" s="74">
        <v>4676</v>
      </c>
      <c r="E27" s="74">
        <v>0</v>
      </c>
      <c r="F27" s="74">
        <f>C27+D27+E27</f>
        <v>38961.67</v>
      </c>
      <c r="G27" s="74">
        <v>0</v>
      </c>
      <c r="H27" s="74">
        <v>481</v>
      </c>
      <c r="I27" s="74">
        <v>19473.89</v>
      </c>
      <c r="J27" s="74">
        <f t="shared" si="4"/>
        <v>58916.56</v>
      </c>
      <c r="K27" s="73" t="s">
        <v>1240</v>
      </c>
    </row>
    <row r="28" spans="1:11" x14ac:dyDescent="0.25">
      <c r="A28" s="72">
        <v>9</v>
      </c>
      <c r="B28" s="73" t="s">
        <v>424</v>
      </c>
      <c r="C28" s="74">
        <v>15042.95</v>
      </c>
      <c r="D28" s="74">
        <v>3280.67</v>
      </c>
      <c r="E28" s="74">
        <v>0</v>
      </c>
      <c r="F28" s="74">
        <f>C28+D28+E28</f>
        <v>18323.620000000003</v>
      </c>
      <c r="G28" s="74">
        <v>1840</v>
      </c>
      <c r="H28" s="74">
        <v>1520</v>
      </c>
      <c r="I28" s="74">
        <v>661.3</v>
      </c>
      <c r="J28" s="74">
        <f t="shared" si="4"/>
        <v>22344.920000000002</v>
      </c>
      <c r="K28" s="73" t="s">
        <v>1241</v>
      </c>
    </row>
    <row r="29" spans="1:11" ht="6" customHeight="1" x14ac:dyDescent="0.25">
      <c r="A29" s="76"/>
      <c r="B29" s="77"/>
      <c r="C29" s="78"/>
      <c r="D29" s="79"/>
      <c r="E29" s="80"/>
      <c r="F29" s="80"/>
      <c r="G29" s="80"/>
      <c r="H29" s="80"/>
      <c r="I29" s="80"/>
      <c r="J29" s="79"/>
      <c r="K29" s="81"/>
    </row>
    <row r="30" spans="1:11" x14ac:dyDescent="0.25">
      <c r="A30" s="76" t="s">
        <v>437</v>
      </c>
      <c r="B30" s="82" t="s">
        <v>436</v>
      </c>
      <c r="C30" s="83">
        <f t="shared" ref="C30:J30" si="5">SUM(C31:C37)+C38+C39</f>
        <v>45782.020000000004</v>
      </c>
      <c r="D30" s="84">
        <f t="shared" si="5"/>
        <v>6473.66</v>
      </c>
      <c r="E30" s="85">
        <f t="shared" si="5"/>
        <v>761.57999999999993</v>
      </c>
      <c r="F30" s="85">
        <f t="shared" si="5"/>
        <v>53017.26</v>
      </c>
      <c r="G30" s="85">
        <f t="shared" si="5"/>
        <v>3320</v>
      </c>
      <c r="H30" s="85">
        <f t="shared" si="5"/>
        <v>11808.029999999999</v>
      </c>
      <c r="I30" s="85">
        <f t="shared" si="5"/>
        <v>34369.279999999999</v>
      </c>
      <c r="J30" s="84">
        <f t="shared" si="5"/>
        <v>102514.57</v>
      </c>
      <c r="K30" s="86" t="s">
        <v>1224</v>
      </c>
    </row>
    <row r="31" spans="1:11" x14ac:dyDescent="0.25">
      <c r="A31" s="72">
        <v>1</v>
      </c>
      <c r="B31" s="73" t="s">
        <v>12</v>
      </c>
      <c r="C31" s="74">
        <v>5010</v>
      </c>
      <c r="D31" s="74">
        <v>235.4</v>
      </c>
      <c r="E31" s="74">
        <v>0</v>
      </c>
      <c r="F31" s="74">
        <v>5245.4</v>
      </c>
      <c r="G31" s="74">
        <v>0</v>
      </c>
      <c r="H31" s="74">
        <v>1673.6</v>
      </c>
      <c r="I31" s="74">
        <v>48.75</v>
      </c>
      <c r="J31" s="74">
        <f t="shared" ref="J31:J39" si="6">G31+H31+I31+F31</f>
        <v>6967.75</v>
      </c>
      <c r="K31" s="73" t="s">
        <v>1174</v>
      </c>
    </row>
    <row r="32" spans="1:11" x14ac:dyDescent="0.25">
      <c r="A32" s="72">
        <v>2</v>
      </c>
      <c r="B32" s="73" t="s">
        <v>404</v>
      </c>
      <c r="C32" s="74">
        <v>5020</v>
      </c>
      <c r="D32" s="74">
        <v>0</v>
      </c>
      <c r="E32" s="74">
        <v>127.92</v>
      </c>
      <c r="F32" s="74">
        <f>+C32+D32+E32</f>
        <v>5147.92</v>
      </c>
      <c r="G32" s="74">
        <v>0</v>
      </c>
      <c r="H32" s="74">
        <v>3599.8</v>
      </c>
      <c r="I32" s="74">
        <v>155.33000000000001</v>
      </c>
      <c r="J32" s="74">
        <f t="shared" si="6"/>
        <v>8903.0499999999993</v>
      </c>
      <c r="K32" s="73" t="s">
        <v>1247</v>
      </c>
    </row>
    <row r="33" spans="1:11" x14ac:dyDescent="0.25">
      <c r="A33" s="72">
        <v>3</v>
      </c>
      <c r="B33" s="73" t="s">
        <v>320</v>
      </c>
      <c r="C33" s="74">
        <v>0</v>
      </c>
      <c r="D33" s="74">
        <v>0</v>
      </c>
      <c r="E33" s="74">
        <v>159.96</v>
      </c>
      <c r="F33" s="74">
        <f t="shared" ref="F33:F38" si="7">C33+D33+E33</f>
        <v>159.96</v>
      </c>
      <c r="G33" s="74">
        <v>0</v>
      </c>
      <c r="H33" s="74">
        <v>1881.5</v>
      </c>
      <c r="I33" s="74">
        <v>151.02000000000001</v>
      </c>
      <c r="J33" s="74">
        <f t="shared" si="6"/>
        <v>2192.48</v>
      </c>
      <c r="K33" s="73" t="s">
        <v>1248</v>
      </c>
    </row>
    <row r="34" spans="1:11" x14ac:dyDescent="0.25">
      <c r="A34" s="72">
        <v>4</v>
      </c>
      <c r="B34" s="73" t="s">
        <v>435</v>
      </c>
      <c r="C34" s="74">
        <v>0</v>
      </c>
      <c r="D34" s="74">
        <v>0</v>
      </c>
      <c r="E34" s="74">
        <v>0</v>
      </c>
      <c r="F34" s="74">
        <f t="shared" si="7"/>
        <v>0</v>
      </c>
      <c r="G34" s="74">
        <v>0</v>
      </c>
      <c r="H34" s="74">
        <v>0</v>
      </c>
      <c r="I34" s="74">
        <v>0</v>
      </c>
      <c r="J34" s="74">
        <f t="shared" si="6"/>
        <v>0</v>
      </c>
      <c r="K34" s="73" t="s">
        <v>1249</v>
      </c>
    </row>
    <row r="35" spans="1:11" x14ac:dyDescent="0.25">
      <c r="A35" s="72">
        <v>5</v>
      </c>
      <c r="B35" s="73" t="s">
        <v>321</v>
      </c>
      <c r="C35" s="74">
        <v>0</v>
      </c>
      <c r="D35" s="74">
        <v>32.5</v>
      </c>
      <c r="E35" s="74">
        <v>0</v>
      </c>
      <c r="F35" s="74">
        <f t="shared" si="7"/>
        <v>32.5</v>
      </c>
      <c r="G35" s="74">
        <v>0</v>
      </c>
      <c r="H35" s="74">
        <v>0</v>
      </c>
      <c r="I35" s="74">
        <v>0</v>
      </c>
      <c r="J35" s="74">
        <f t="shared" si="6"/>
        <v>32.5</v>
      </c>
      <c r="K35" s="73" t="s">
        <v>1250</v>
      </c>
    </row>
    <row r="36" spans="1:11" x14ac:dyDescent="0.25">
      <c r="A36" s="72">
        <v>6</v>
      </c>
      <c r="B36" s="73" t="s">
        <v>322</v>
      </c>
      <c r="C36" s="74">
        <v>4320</v>
      </c>
      <c r="D36" s="74">
        <v>524.08000000000004</v>
      </c>
      <c r="E36" s="74">
        <v>0</v>
      </c>
      <c r="F36" s="74">
        <f t="shared" si="7"/>
        <v>4844.08</v>
      </c>
      <c r="G36" s="74">
        <v>0</v>
      </c>
      <c r="H36" s="74">
        <v>2203.1999999999998</v>
      </c>
      <c r="I36" s="74">
        <v>122.7</v>
      </c>
      <c r="J36" s="74">
        <f t="shared" si="6"/>
        <v>7169.98</v>
      </c>
      <c r="K36" s="73" t="s">
        <v>1251</v>
      </c>
    </row>
    <row r="37" spans="1:11" x14ac:dyDescent="0.25">
      <c r="A37" s="72">
        <v>7</v>
      </c>
      <c r="B37" s="75" t="s">
        <v>19</v>
      </c>
      <c r="C37" s="74">
        <v>5082.5</v>
      </c>
      <c r="D37" s="74">
        <v>0</v>
      </c>
      <c r="E37" s="74">
        <v>0</v>
      </c>
      <c r="F37" s="74">
        <f t="shared" si="7"/>
        <v>5082.5</v>
      </c>
      <c r="G37" s="74">
        <v>0</v>
      </c>
      <c r="H37" s="74">
        <v>2449.9299999999998</v>
      </c>
      <c r="I37" s="74">
        <v>40.22</v>
      </c>
      <c r="J37" s="74">
        <f t="shared" si="6"/>
        <v>7572.65</v>
      </c>
      <c r="K37" s="73" t="s">
        <v>1189</v>
      </c>
    </row>
    <row r="38" spans="1:11" x14ac:dyDescent="0.25">
      <c r="A38" s="72">
        <v>8</v>
      </c>
      <c r="B38" s="73" t="s">
        <v>425</v>
      </c>
      <c r="C38" s="74">
        <v>12124.5</v>
      </c>
      <c r="D38" s="74">
        <v>5322.1</v>
      </c>
      <c r="E38" s="74">
        <v>473.7</v>
      </c>
      <c r="F38" s="74">
        <f t="shared" si="7"/>
        <v>17920.3</v>
      </c>
      <c r="G38" s="74">
        <v>0</v>
      </c>
      <c r="H38" s="74">
        <v>0</v>
      </c>
      <c r="I38" s="74">
        <v>33359.360000000001</v>
      </c>
      <c r="J38" s="74">
        <f t="shared" si="6"/>
        <v>51279.66</v>
      </c>
      <c r="K38" s="73" t="s">
        <v>1240</v>
      </c>
    </row>
    <row r="39" spans="1:11" x14ac:dyDescent="0.25">
      <c r="A39" s="87">
        <v>9</v>
      </c>
      <c r="B39" s="88" t="s">
        <v>424</v>
      </c>
      <c r="C39" s="89">
        <v>14225.02</v>
      </c>
      <c r="D39" s="89">
        <v>359.58</v>
      </c>
      <c r="E39" s="89">
        <v>0</v>
      </c>
      <c r="F39" s="89">
        <v>14584.6</v>
      </c>
      <c r="G39" s="89">
        <v>3320</v>
      </c>
      <c r="H39" s="89">
        <v>0</v>
      </c>
      <c r="I39" s="89">
        <v>491.9</v>
      </c>
      <c r="J39" s="89">
        <f t="shared" si="6"/>
        <v>18396.5</v>
      </c>
      <c r="K39" s="88" t="s">
        <v>1241</v>
      </c>
    </row>
    <row r="40" spans="1:11" ht="4.5" customHeight="1" x14ac:dyDescent="0.25">
      <c r="A40" s="87"/>
      <c r="B40" s="65"/>
      <c r="C40" s="90"/>
      <c r="D40" s="90"/>
      <c r="E40" s="90"/>
      <c r="F40" s="90"/>
      <c r="G40" s="90"/>
      <c r="H40" s="90"/>
      <c r="I40" s="90"/>
      <c r="J40" s="90"/>
      <c r="K40" s="65"/>
    </row>
    <row r="41" spans="1:11" x14ac:dyDescent="0.25">
      <c r="A41" s="66" t="s">
        <v>434</v>
      </c>
      <c r="B41" s="67" t="s">
        <v>433</v>
      </c>
      <c r="C41" s="68">
        <f t="shared" ref="C41:J41" si="8">SUM(C42:C47)+C48+C49</f>
        <v>27321.64</v>
      </c>
      <c r="D41" s="68">
        <f t="shared" si="8"/>
        <v>100</v>
      </c>
      <c r="E41" s="68">
        <f t="shared" si="8"/>
        <v>0</v>
      </c>
      <c r="F41" s="68">
        <f t="shared" si="8"/>
        <v>27421.64</v>
      </c>
      <c r="G41" s="68">
        <f t="shared" si="8"/>
        <v>0</v>
      </c>
      <c r="H41" s="68">
        <f t="shared" si="8"/>
        <v>4942.12</v>
      </c>
      <c r="I41" s="68">
        <f t="shared" si="8"/>
        <v>1038.4000000000001</v>
      </c>
      <c r="J41" s="68">
        <f t="shared" si="8"/>
        <v>33402.160000000003</v>
      </c>
      <c r="K41" s="67" t="s">
        <v>1225</v>
      </c>
    </row>
    <row r="42" spans="1:11" x14ac:dyDescent="0.25">
      <c r="A42" s="69">
        <v>1</v>
      </c>
      <c r="B42" s="70" t="s">
        <v>432</v>
      </c>
      <c r="C42" s="71">
        <v>710</v>
      </c>
      <c r="D42" s="71">
        <v>0</v>
      </c>
      <c r="E42" s="71">
        <v>0</v>
      </c>
      <c r="F42" s="71">
        <f>C42+D42+E42</f>
        <v>710</v>
      </c>
      <c r="G42" s="71">
        <v>0</v>
      </c>
      <c r="H42" s="71">
        <v>0</v>
      </c>
      <c r="I42" s="71">
        <v>70.7</v>
      </c>
      <c r="J42" s="71">
        <f t="shared" ref="J42:J49" si="9">G42+H42+I42+F42</f>
        <v>780.7</v>
      </c>
      <c r="K42" s="70" t="s">
        <v>1252</v>
      </c>
    </row>
    <row r="43" spans="1:11" x14ac:dyDescent="0.25">
      <c r="A43" s="72">
        <v>2</v>
      </c>
      <c r="B43" s="73" t="s">
        <v>431</v>
      </c>
      <c r="C43" s="74">
        <v>0</v>
      </c>
      <c r="D43" s="74">
        <v>0</v>
      </c>
      <c r="E43" s="74">
        <v>0</v>
      </c>
      <c r="F43" s="74">
        <f>C43+D43+E43</f>
        <v>0</v>
      </c>
      <c r="G43" s="74">
        <v>0</v>
      </c>
      <c r="H43" s="74">
        <v>0</v>
      </c>
      <c r="I43" s="74">
        <v>0</v>
      </c>
      <c r="J43" s="74">
        <f t="shared" si="9"/>
        <v>0</v>
      </c>
      <c r="K43" s="73" t="s">
        <v>1253</v>
      </c>
    </row>
    <row r="44" spans="1:11" x14ac:dyDescent="0.25">
      <c r="A44" s="72">
        <v>3</v>
      </c>
      <c r="B44" s="73" t="s">
        <v>7</v>
      </c>
      <c r="C44" s="74">
        <v>420</v>
      </c>
      <c r="D44" s="74">
        <v>0</v>
      </c>
      <c r="E44" s="74">
        <v>0</v>
      </c>
      <c r="F44" s="74">
        <f>C44+D44+E44</f>
        <v>420</v>
      </c>
      <c r="G44" s="74">
        <v>0</v>
      </c>
      <c r="H44" s="74">
        <v>130</v>
      </c>
      <c r="I44" s="74">
        <v>4.05</v>
      </c>
      <c r="J44" s="74">
        <f t="shared" si="9"/>
        <v>554.04999999999995</v>
      </c>
      <c r="K44" s="73" t="s">
        <v>1180</v>
      </c>
    </row>
    <row r="45" spans="1:11" x14ac:dyDescent="0.25">
      <c r="A45" s="72">
        <v>4</v>
      </c>
      <c r="B45" s="73" t="s">
        <v>18</v>
      </c>
      <c r="C45" s="74">
        <v>420</v>
      </c>
      <c r="D45" s="74">
        <v>0</v>
      </c>
      <c r="E45" s="74">
        <v>0</v>
      </c>
      <c r="F45" s="74">
        <f>C45+D45+E45</f>
        <v>420</v>
      </c>
      <c r="G45" s="74">
        <v>0</v>
      </c>
      <c r="H45" s="74">
        <v>2061.92</v>
      </c>
      <c r="I45" s="74">
        <v>6.3</v>
      </c>
      <c r="J45" s="74">
        <f t="shared" si="9"/>
        <v>2488.2200000000003</v>
      </c>
      <c r="K45" s="73" t="s">
        <v>1185</v>
      </c>
    </row>
    <row r="46" spans="1:11" x14ac:dyDescent="0.25">
      <c r="A46" s="72">
        <v>5</v>
      </c>
      <c r="B46" s="73" t="s">
        <v>400</v>
      </c>
      <c r="C46" s="74">
        <v>0</v>
      </c>
      <c r="D46" s="74">
        <v>0</v>
      </c>
      <c r="E46" s="74">
        <v>0</v>
      </c>
      <c r="F46" s="74">
        <v>0</v>
      </c>
      <c r="G46" s="74">
        <v>0</v>
      </c>
      <c r="H46" s="74">
        <v>360</v>
      </c>
      <c r="I46" s="74">
        <v>52.11</v>
      </c>
      <c r="J46" s="74">
        <f t="shared" si="9"/>
        <v>412.11</v>
      </c>
      <c r="K46" s="73" t="s">
        <v>1254</v>
      </c>
    </row>
    <row r="47" spans="1:11" x14ac:dyDescent="0.25">
      <c r="A47" s="72">
        <v>6</v>
      </c>
      <c r="B47" s="73" t="s">
        <v>9</v>
      </c>
      <c r="C47" s="74">
        <v>5520</v>
      </c>
      <c r="D47" s="74">
        <v>100</v>
      </c>
      <c r="E47" s="74">
        <v>0</v>
      </c>
      <c r="F47" s="74">
        <f>C47+D47+E47</f>
        <v>5620</v>
      </c>
      <c r="G47" s="74">
        <v>0</v>
      </c>
      <c r="H47" s="74">
        <v>986</v>
      </c>
      <c r="I47" s="74">
        <v>91.95</v>
      </c>
      <c r="J47" s="74">
        <f t="shared" si="9"/>
        <v>6697.95</v>
      </c>
      <c r="K47" s="73" t="s">
        <v>1188</v>
      </c>
    </row>
    <row r="48" spans="1:11" x14ac:dyDescent="0.25">
      <c r="A48" s="72">
        <v>7</v>
      </c>
      <c r="B48" s="73" t="s">
        <v>425</v>
      </c>
      <c r="C48" s="74">
        <v>6375</v>
      </c>
      <c r="D48" s="74">
        <v>0</v>
      </c>
      <c r="E48" s="74">
        <v>0</v>
      </c>
      <c r="F48" s="74">
        <f>C48+D48+E48</f>
        <v>6375</v>
      </c>
      <c r="G48" s="74">
        <v>0</v>
      </c>
      <c r="H48" s="74">
        <v>399</v>
      </c>
      <c r="I48" s="74">
        <v>803.29</v>
      </c>
      <c r="J48" s="74">
        <f t="shared" si="9"/>
        <v>7577.29</v>
      </c>
      <c r="K48" s="73" t="s">
        <v>1240</v>
      </c>
    </row>
    <row r="49" spans="1:48" x14ac:dyDescent="0.25">
      <c r="A49" s="87">
        <v>8</v>
      </c>
      <c r="B49" s="88" t="s">
        <v>424</v>
      </c>
      <c r="C49" s="89">
        <v>13876.64</v>
      </c>
      <c r="D49" s="89">
        <v>0</v>
      </c>
      <c r="E49" s="89">
        <v>0</v>
      </c>
      <c r="F49" s="89">
        <f>C49+D49+E49</f>
        <v>13876.64</v>
      </c>
      <c r="G49" s="89">
        <v>0</v>
      </c>
      <c r="H49" s="89">
        <v>1005.2</v>
      </c>
      <c r="I49" s="89">
        <v>10</v>
      </c>
      <c r="J49" s="89">
        <f t="shared" si="9"/>
        <v>14891.84</v>
      </c>
      <c r="K49" s="88" t="s">
        <v>1241</v>
      </c>
    </row>
    <row r="50" spans="1:48" ht="5.25" customHeight="1" x14ac:dyDescent="0.25">
      <c r="A50" s="91"/>
      <c r="B50" s="65"/>
      <c r="C50" s="90"/>
      <c r="D50" s="90"/>
      <c r="E50" s="90"/>
      <c r="F50" s="90"/>
      <c r="G50" s="90"/>
      <c r="H50" s="90"/>
      <c r="I50" s="90"/>
      <c r="J50" s="90"/>
      <c r="K50" s="65"/>
    </row>
    <row r="51" spans="1:48" x14ac:dyDescent="0.25">
      <c r="A51" s="66" t="s">
        <v>430</v>
      </c>
      <c r="B51" s="67" t="s">
        <v>429</v>
      </c>
      <c r="C51" s="68">
        <f t="shared" ref="C51:J51" si="10">SUM(C52:C58)+C59+C60</f>
        <v>520.02</v>
      </c>
      <c r="D51" s="68">
        <f t="shared" si="10"/>
        <v>1736.05</v>
      </c>
      <c r="E51" s="68">
        <f t="shared" si="10"/>
        <v>36</v>
      </c>
      <c r="F51" s="68">
        <f t="shared" si="10"/>
        <v>2292.0699999999997</v>
      </c>
      <c r="G51" s="68">
        <f t="shared" si="10"/>
        <v>0</v>
      </c>
      <c r="H51" s="68">
        <f t="shared" si="10"/>
        <v>1342</v>
      </c>
      <c r="I51" s="68">
        <f t="shared" si="10"/>
        <v>282.56</v>
      </c>
      <c r="J51" s="68">
        <f t="shared" si="10"/>
        <v>3916.6299999999997</v>
      </c>
      <c r="K51" s="67" t="s">
        <v>1225</v>
      </c>
    </row>
    <row r="52" spans="1:48" x14ac:dyDescent="0.25">
      <c r="A52" s="69">
        <v>1</v>
      </c>
      <c r="B52" s="70" t="s">
        <v>13</v>
      </c>
      <c r="C52" s="71">
        <v>0</v>
      </c>
      <c r="D52" s="71">
        <v>0</v>
      </c>
      <c r="E52" s="71">
        <v>0</v>
      </c>
      <c r="F52" s="71">
        <f t="shared" ref="F52:F60" si="11">C52+D52+E52</f>
        <v>0</v>
      </c>
      <c r="G52" s="71">
        <v>0</v>
      </c>
      <c r="H52" s="71">
        <v>0</v>
      </c>
      <c r="I52" s="71">
        <v>104.61</v>
      </c>
      <c r="J52" s="71">
        <f t="shared" ref="J52:J60" si="12">G52+H52+I52+F52</f>
        <v>104.61</v>
      </c>
      <c r="K52" s="70" t="s">
        <v>1255</v>
      </c>
    </row>
    <row r="53" spans="1:48" x14ac:dyDescent="0.25">
      <c r="A53" s="72">
        <v>2</v>
      </c>
      <c r="B53" s="73" t="s">
        <v>14</v>
      </c>
      <c r="C53" s="74">
        <v>0</v>
      </c>
      <c r="D53" s="74">
        <v>288.45</v>
      </c>
      <c r="E53" s="74">
        <v>0</v>
      </c>
      <c r="F53" s="74">
        <f t="shared" si="11"/>
        <v>288.45</v>
      </c>
      <c r="G53" s="74">
        <v>0</v>
      </c>
      <c r="H53" s="74">
        <v>100</v>
      </c>
      <c r="I53" s="74">
        <v>30.01</v>
      </c>
      <c r="J53" s="74">
        <f t="shared" si="12"/>
        <v>418.46</v>
      </c>
      <c r="K53" s="73" t="s">
        <v>1179</v>
      </c>
    </row>
    <row r="54" spans="1:48" x14ac:dyDescent="0.25">
      <c r="A54" s="72">
        <v>3</v>
      </c>
      <c r="B54" s="73" t="s">
        <v>398</v>
      </c>
      <c r="C54" s="74">
        <v>0</v>
      </c>
      <c r="D54" s="74">
        <v>0</v>
      </c>
      <c r="E54" s="74">
        <v>36</v>
      </c>
      <c r="F54" s="74">
        <f t="shared" si="11"/>
        <v>36</v>
      </c>
      <c r="G54" s="74">
        <v>0</v>
      </c>
      <c r="H54" s="74">
        <v>0</v>
      </c>
      <c r="I54" s="74">
        <v>5.45</v>
      </c>
      <c r="J54" s="74">
        <f t="shared" si="12"/>
        <v>41.45</v>
      </c>
      <c r="K54" s="73" t="s">
        <v>1256</v>
      </c>
    </row>
    <row r="55" spans="1:48" x14ac:dyDescent="0.25">
      <c r="A55" s="72">
        <v>4</v>
      </c>
      <c r="B55" s="73" t="s">
        <v>17</v>
      </c>
      <c r="C55" s="74">
        <v>0</v>
      </c>
      <c r="D55" s="74">
        <v>0</v>
      </c>
      <c r="E55" s="74">
        <v>0</v>
      </c>
      <c r="F55" s="74">
        <f t="shared" si="11"/>
        <v>0</v>
      </c>
      <c r="G55" s="74">
        <v>0</v>
      </c>
      <c r="H55" s="74">
        <v>322</v>
      </c>
      <c r="I55" s="74">
        <v>31.03</v>
      </c>
      <c r="J55" s="74">
        <f t="shared" si="12"/>
        <v>353.03</v>
      </c>
      <c r="K55" s="73" t="s">
        <v>771</v>
      </c>
    </row>
    <row r="56" spans="1:48" x14ac:dyDescent="0.25">
      <c r="A56" s="72">
        <v>5</v>
      </c>
      <c r="B56" s="73" t="s">
        <v>397</v>
      </c>
      <c r="C56" s="74">
        <v>0</v>
      </c>
      <c r="D56" s="74">
        <v>0</v>
      </c>
      <c r="E56" s="74">
        <v>0</v>
      </c>
      <c r="F56" s="74">
        <f t="shared" si="11"/>
        <v>0</v>
      </c>
      <c r="G56" s="74">
        <v>0</v>
      </c>
      <c r="H56" s="74">
        <v>0</v>
      </c>
      <c r="I56" s="74">
        <v>36.47</v>
      </c>
      <c r="J56" s="74">
        <f t="shared" si="12"/>
        <v>36.47</v>
      </c>
      <c r="K56" s="73" t="s">
        <v>1257</v>
      </c>
    </row>
    <row r="57" spans="1:48" x14ac:dyDescent="0.25">
      <c r="A57" s="72">
        <v>6</v>
      </c>
      <c r="B57" s="73" t="s">
        <v>428</v>
      </c>
      <c r="C57" s="74">
        <v>0</v>
      </c>
      <c r="D57" s="74">
        <v>0</v>
      </c>
      <c r="E57" s="74">
        <v>0</v>
      </c>
      <c r="F57" s="74">
        <f t="shared" si="11"/>
        <v>0</v>
      </c>
      <c r="G57" s="74">
        <v>0</v>
      </c>
      <c r="H57" s="74">
        <v>0</v>
      </c>
      <c r="I57" s="74">
        <v>30.67</v>
      </c>
      <c r="J57" s="74">
        <f t="shared" si="12"/>
        <v>30.67</v>
      </c>
      <c r="K57" s="73" t="s">
        <v>1258</v>
      </c>
    </row>
    <row r="58" spans="1:48" x14ac:dyDescent="0.25">
      <c r="A58" s="72">
        <v>7</v>
      </c>
      <c r="B58" s="73" t="s">
        <v>427</v>
      </c>
      <c r="C58" s="74">
        <v>0</v>
      </c>
      <c r="D58" s="74">
        <v>169.5</v>
      </c>
      <c r="E58" s="74">
        <v>0</v>
      </c>
      <c r="F58" s="74">
        <f t="shared" si="11"/>
        <v>169.5</v>
      </c>
      <c r="G58" s="74">
        <v>0</v>
      </c>
      <c r="H58" s="74">
        <v>0</v>
      </c>
      <c r="I58" s="74">
        <v>16.010000000000002</v>
      </c>
      <c r="J58" s="74">
        <f t="shared" si="12"/>
        <v>185.51</v>
      </c>
      <c r="K58" s="73" t="s">
        <v>1259</v>
      </c>
    </row>
    <row r="59" spans="1:48" x14ac:dyDescent="0.25">
      <c r="A59" s="72">
        <v>8</v>
      </c>
      <c r="B59" s="73" t="s">
        <v>425</v>
      </c>
      <c r="C59" s="74">
        <v>0</v>
      </c>
      <c r="D59" s="74">
        <v>24.5</v>
      </c>
      <c r="E59" s="74">
        <v>0</v>
      </c>
      <c r="F59" s="74">
        <f t="shared" si="11"/>
        <v>24.5</v>
      </c>
      <c r="G59" s="74">
        <v>0</v>
      </c>
      <c r="H59" s="74">
        <v>0</v>
      </c>
      <c r="I59" s="74">
        <v>23.31</v>
      </c>
      <c r="J59" s="74">
        <f t="shared" si="12"/>
        <v>47.81</v>
      </c>
      <c r="K59" s="73" t="s">
        <v>1240</v>
      </c>
    </row>
    <row r="60" spans="1:48" x14ac:dyDescent="0.25">
      <c r="A60" s="72">
        <v>9</v>
      </c>
      <c r="B60" s="73" t="s">
        <v>424</v>
      </c>
      <c r="C60" s="74">
        <v>520.02</v>
      </c>
      <c r="D60" s="74">
        <v>1253.5999999999999</v>
      </c>
      <c r="E60" s="74">
        <v>0</v>
      </c>
      <c r="F60" s="74">
        <f t="shared" si="11"/>
        <v>1773.62</v>
      </c>
      <c r="G60" s="74">
        <v>0</v>
      </c>
      <c r="H60" s="74">
        <v>920</v>
      </c>
      <c r="I60" s="74">
        <v>5</v>
      </c>
      <c r="J60" s="74">
        <f t="shared" si="12"/>
        <v>2698.62</v>
      </c>
      <c r="K60" s="73" t="s">
        <v>1241</v>
      </c>
    </row>
    <row r="61" spans="1:48" ht="6.75" customHeight="1" x14ac:dyDescent="0.25">
      <c r="A61" s="92"/>
      <c r="B61" s="93"/>
      <c r="C61" s="78"/>
      <c r="D61" s="79"/>
      <c r="E61" s="80"/>
      <c r="F61" s="80"/>
      <c r="G61" s="80"/>
      <c r="H61" s="80"/>
      <c r="I61" s="80"/>
      <c r="J61" s="79"/>
      <c r="K61" s="94"/>
    </row>
    <row r="62" spans="1:48" x14ac:dyDescent="0.25">
      <c r="A62" s="76"/>
      <c r="B62" s="95" t="s">
        <v>426</v>
      </c>
      <c r="C62" s="83">
        <f t="shared" ref="C62:J62" si="13">SUM(C63:C64)+C65+C66</f>
        <v>0</v>
      </c>
      <c r="D62" s="84">
        <f t="shared" si="13"/>
        <v>0</v>
      </c>
      <c r="E62" s="85">
        <f t="shared" si="13"/>
        <v>40.049999999999997</v>
      </c>
      <c r="F62" s="85">
        <f t="shared" si="13"/>
        <v>40.049999999999997</v>
      </c>
      <c r="G62" s="85">
        <f t="shared" si="13"/>
        <v>0</v>
      </c>
      <c r="H62" s="85">
        <f t="shared" si="13"/>
        <v>0</v>
      </c>
      <c r="I62" s="85">
        <f t="shared" si="13"/>
        <v>12.559999999999999</v>
      </c>
      <c r="J62" s="84">
        <f t="shared" si="13"/>
        <v>52.61</v>
      </c>
      <c r="K62" s="96" t="s">
        <v>1260</v>
      </c>
    </row>
    <row r="63" spans="1:48" s="26" customFormat="1" ht="30" x14ac:dyDescent="0.25">
      <c r="A63" s="97">
        <v>1</v>
      </c>
      <c r="B63" s="98" t="s">
        <v>1270</v>
      </c>
      <c r="C63" s="99">
        <v>0</v>
      </c>
      <c r="D63" s="99">
        <v>0</v>
      </c>
      <c r="E63" s="99">
        <v>40.049999999999997</v>
      </c>
      <c r="F63" s="99">
        <f>C63+D63+E63</f>
        <v>40.049999999999997</v>
      </c>
      <c r="G63" s="99">
        <v>0</v>
      </c>
      <c r="H63" s="99">
        <v>0</v>
      </c>
      <c r="I63" s="99">
        <v>5.25</v>
      </c>
      <c r="J63" s="99">
        <f>G63+H63+I63+F63</f>
        <v>45.3</v>
      </c>
      <c r="K63" s="98" t="s">
        <v>1271</v>
      </c>
      <c r="L63" s="45"/>
      <c r="AQ63" s="100"/>
      <c r="AV63" s="45"/>
    </row>
    <row r="64" spans="1:48" x14ac:dyDescent="0.25">
      <c r="A64" s="101">
        <v>2</v>
      </c>
      <c r="B64" s="102" t="s">
        <v>1276</v>
      </c>
      <c r="C64" s="74">
        <v>0</v>
      </c>
      <c r="D64" s="74">
        <v>0</v>
      </c>
      <c r="E64" s="74">
        <v>0</v>
      </c>
      <c r="F64" s="74">
        <f>C64+D64+E64</f>
        <v>0</v>
      </c>
      <c r="G64" s="74">
        <v>0</v>
      </c>
      <c r="H64" s="74">
        <v>0</v>
      </c>
      <c r="I64" s="74">
        <v>0</v>
      </c>
      <c r="J64" s="74">
        <f>G64+H64+I64+F64</f>
        <v>0</v>
      </c>
      <c r="K64" s="102" t="s">
        <v>1142</v>
      </c>
    </row>
    <row r="65" spans="1:11" x14ac:dyDescent="0.25">
      <c r="A65" s="101">
        <v>3</v>
      </c>
      <c r="B65" s="103" t="s">
        <v>425</v>
      </c>
      <c r="C65" s="74">
        <v>0</v>
      </c>
      <c r="D65" s="74">
        <v>0</v>
      </c>
      <c r="E65" s="74">
        <v>0</v>
      </c>
      <c r="F65" s="74">
        <f>C65+D65+E65</f>
        <v>0</v>
      </c>
      <c r="G65" s="74">
        <v>0</v>
      </c>
      <c r="H65" s="74">
        <v>0</v>
      </c>
      <c r="I65" s="74">
        <v>2.21</v>
      </c>
      <c r="J65" s="74">
        <f>G65+H65+I65+F65</f>
        <v>2.21</v>
      </c>
      <c r="K65" s="103" t="s">
        <v>1143</v>
      </c>
    </row>
    <row r="66" spans="1:11" x14ac:dyDescent="0.25">
      <c r="A66" s="101">
        <v>4</v>
      </c>
      <c r="B66" s="103" t="s">
        <v>424</v>
      </c>
      <c r="C66" s="74">
        <v>0</v>
      </c>
      <c r="D66" s="74">
        <v>0</v>
      </c>
      <c r="E66" s="74">
        <v>0</v>
      </c>
      <c r="F66" s="74">
        <f>C66+D66+E66</f>
        <v>0</v>
      </c>
      <c r="G66" s="74">
        <v>0</v>
      </c>
      <c r="H66" s="74">
        <v>0</v>
      </c>
      <c r="I66" s="74">
        <v>5.0999999999999996</v>
      </c>
      <c r="J66" s="74">
        <f>G66+H66+I66+F66</f>
        <v>5.0999999999999996</v>
      </c>
      <c r="K66" s="103" t="s">
        <v>1144</v>
      </c>
    </row>
    <row r="67" spans="1:11" x14ac:dyDescent="0.25">
      <c r="A67" s="72"/>
      <c r="B67" s="104" t="s">
        <v>423</v>
      </c>
      <c r="C67" s="105">
        <f t="shared" ref="C67:I67" si="14">C6+C19+C30+C41+C51+C62</f>
        <v>197171.49999999997</v>
      </c>
      <c r="D67" s="105">
        <f t="shared" si="14"/>
        <v>24897.46</v>
      </c>
      <c r="E67" s="105">
        <f t="shared" si="14"/>
        <v>837.62999999999988</v>
      </c>
      <c r="F67" s="105">
        <f t="shared" si="14"/>
        <v>222906.59000000003</v>
      </c>
      <c r="G67" s="105">
        <f t="shared" si="14"/>
        <v>6780</v>
      </c>
      <c r="H67" s="105">
        <f t="shared" si="14"/>
        <v>45293.420000000006</v>
      </c>
      <c r="I67" s="105">
        <f t="shared" si="14"/>
        <v>69022.389999999985</v>
      </c>
      <c r="J67" s="105">
        <f>F67+G67+H67+I67-0.01</f>
        <v>344002.39</v>
      </c>
      <c r="K67" s="104" t="s">
        <v>1227</v>
      </c>
    </row>
    <row r="68" spans="1:11" x14ac:dyDescent="0.25">
      <c r="A68" s="106" t="s">
        <v>538</v>
      </c>
      <c r="D68" s="107" t="s">
        <v>539</v>
      </c>
      <c r="H68" s="20" t="s">
        <v>422</v>
      </c>
    </row>
    <row r="69" spans="1:11" ht="15" customHeight="1" x14ac:dyDescent="0.25">
      <c r="A69" s="57" t="s">
        <v>444</v>
      </c>
      <c r="K69" s="108"/>
    </row>
  </sheetData>
  <mergeCells count="11">
    <mergeCell ref="A1:K1"/>
    <mergeCell ref="A2:K2"/>
    <mergeCell ref="J3:K3"/>
    <mergeCell ref="F3:H3"/>
    <mergeCell ref="C4:E4"/>
    <mergeCell ref="F4:F5"/>
    <mergeCell ref="G4:G5"/>
    <mergeCell ref="H4:H5"/>
    <mergeCell ref="I4:I5"/>
    <mergeCell ref="J4:J5"/>
    <mergeCell ref="A4:A5"/>
  </mergeCells>
  <printOptions horizontalCentered="1"/>
  <pageMargins left="0.3" right="0.3" top="0.65" bottom="0.37" header="0.31458333333333299" footer="0.31458333333333299"/>
  <pageSetup scale="64" orientation="portrait" r:id="rId1"/>
  <colBreaks count="3" manualBreakCount="3">
    <brk id="21" max="1048575" man="1"/>
    <brk id="31" max="1048575" man="1"/>
    <brk id="41" max="1048575" man="1"/>
  </col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view="pageBreakPreview" topLeftCell="A31" zoomScale="130" zoomScaleSheetLayoutView="130" workbookViewId="0">
      <selection activeCell="Q14" sqref="Q14"/>
    </sheetView>
  </sheetViews>
  <sheetFormatPr defaultColWidth="9" defaultRowHeight="15" x14ac:dyDescent="0.25"/>
  <cols>
    <col min="1" max="1" width="7.85546875" style="20" customWidth="1"/>
    <col min="2" max="2" width="11.28515625" style="54" customWidth="1"/>
    <col min="3" max="10" width="9.7109375" style="20" customWidth="1"/>
    <col min="11" max="16384" width="9" style="20"/>
  </cols>
  <sheetData>
    <row r="1" spans="1:10" ht="15.75" x14ac:dyDescent="0.25">
      <c r="A1" s="604" t="s">
        <v>1261</v>
      </c>
      <c r="B1" s="604"/>
      <c r="C1" s="604"/>
      <c r="D1" s="604"/>
      <c r="E1" s="604"/>
      <c r="F1" s="604"/>
      <c r="G1" s="604"/>
      <c r="H1" s="604"/>
      <c r="I1" s="604"/>
      <c r="J1" s="604"/>
    </row>
    <row r="2" spans="1:10" ht="15.75" x14ac:dyDescent="0.25">
      <c r="A2" s="618" t="s">
        <v>1262</v>
      </c>
      <c r="B2" s="618"/>
      <c r="C2" s="618"/>
      <c r="D2" s="618"/>
      <c r="E2" s="618"/>
      <c r="F2" s="618"/>
      <c r="G2" s="618"/>
      <c r="H2" s="618"/>
      <c r="I2" s="618"/>
      <c r="J2" s="618"/>
    </row>
    <row r="3" spans="1:10" ht="15.75" customHeight="1" x14ac:dyDescent="0.25">
      <c r="A3" s="37"/>
      <c r="B3" s="37"/>
      <c r="C3" s="37"/>
      <c r="D3" s="37"/>
      <c r="E3" s="37"/>
      <c r="F3" s="37"/>
      <c r="G3" s="37"/>
      <c r="H3" s="617" t="s">
        <v>592</v>
      </c>
      <c r="I3" s="617"/>
      <c r="J3" s="617"/>
    </row>
    <row r="4" spans="1:10" x14ac:dyDescent="0.25">
      <c r="A4" s="619" t="s">
        <v>584</v>
      </c>
      <c r="B4" s="623" t="s">
        <v>1279</v>
      </c>
      <c r="C4" s="619" t="s">
        <v>583</v>
      </c>
      <c r="D4" s="619" t="s">
        <v>585</v>
      </c>
      <c r="E4" s="619"/>
      <c r="F4" s="619"/>
      <c r="G4" s="619"/>
      <c r="H4" s="623" t="s">
        <v>590</v>
      </c>
      <c r="I4" s="619" t="s">
        <v>1278</v>
      </c>
      <c r="J4" s="625" t="s">
        <v>591</v>
      </c>
    </row>
    <row r="5" spans="1:10" ht="30" x14ac:dyDescent="0.25">
      <c r="A5" s="622"/>
      <c r="B5" s="624" t="s">
        <v>59</v>
      </c>
      <c r="C5" s="622"/>
      <c r="D5" s="38" t="s">
        <v>586</v>
      </c>
      <c r="E5" s="38" t="s">
        <v>588</v>
      </c>
      <c r="F5" s="38" t="s">
        <v>587</v>
      </c>
      <c r="G5" s="23" t="s">
        <v>589</v>
      </c>
      <c r="H5" s="622"/>
      <c r="I5" s="622"/>
      <c r="J5" s="619"/>
    </row>
    <row r="6" spans="1:10" s="26" customFormat="1" ht="24" customHeight="1" x14ac:dyDescent="0.25">
      <c r="A6" s="39">
        <v>1</v>
      </c>
      <c r="B6" s="40" t="s">
        <v>473</v>
      </c>
      <c r="C6" s="41">
        <v>508</v>
      </c>
      <c r="D6" s="42">
        <v>756</v>
      </c>
      <c r="E6" s="42">
        <v>0</v>
      </c>
      <c r="F6" s="42">
        <v>98</v>
      </c>
      <c r="G6" s="42">
        <f t="shared" ref="G6:G30" si="0">D6+E6+F6</f>
        <v>854</v>
      </c>
      <c r="H6" s="42">
        <v>0</v>
      </c>
      <c r="I6" s="42">
        <v>0</v>
      </c>
      <c r="J6" s="42">
        <f t="shared" ref="J6:J11" si="1">G6+C6</f>
        <v>1362</v>
      </c>
    </row>
    <row r="7" spans="1:10" s="26" customFormat="1" ht="24" customHeight="1" x14ac:dyDescent="0.25">
      <c r="A7" s="39">
        <v>2</v>
      </c>
      <c r="B7" s="40" t="s">
        <v>472</v>
      </c>
      <c r="C7" s="41">
        <v>560</v>
      </c>
      <c r="D7" s="42">
        <v>1004</v>
      </c>
      <c r="E7" s="42">
        <v>0</v>
      </c>
      <c r="F7" s="42">
        <v>149</v>
      </c>
      <c r="G7" s="42">
        <f t="shared" si="0"/>
        <v>1153</v>
      </c>
      <c r="H7" s="42">
        <v>0</v>
      </c>
      <c r="I7" s="42">
        <v>0</v>
      </c>
      <c r="J7" s="42">
        <f t="shared" si="1"/>
        <v>1713</v>
      </c>
    </row>
    <row r="8" spans="1:10" s="26" customFormat="1" ht="24" customHeight="1" x14ac:dyDescent="0.25">
      <c r="A8" s="39">
        <v>3</v>
      </c>
      <c r="B8" s="40" t="s">
        <v>471</v>
      </c>
      <c r="C8" s="41">
        <v>1061</v>
      </c>
      <c r="D8" s="42">
        <v>1597</v>
      </c>
      <c r="E8" s="42">
        <v>0</v>
      </c>
      <c r="F8" s="42">
        <v>228</v>
      </c>
      <c r="G8" s="42">
        <f t="shared" si="0"/>
        <v>1825</v>
      </c>
      <c r="H8" s="42">
        <v>0</v>
      </c>
      <c r="I8" s="42">
        <v>0</v>
      </c>
      <c r="J8" s="42">
        <f t="shared" si="1"/>
        <v>2886</v>
      </c>
    </row>
    <row r="9" spans="1:10" s="26" customFormat="1" ht="24" customHeight="1" x14ac:dyDescent="0.25">
      <c r="A9" s="39">
        <v>4</v>
      </c>
      <c r="B9" s="40" t="s">
        <v>470</v>
      </c>
      <c r="C9" s="41">
        <v>1917</v>
      </c>
      <c r="D9" s="42">
        <v>2436</v>
      </c>
      <c r="E9" s="42">
        <v>0</v>
      </c>
      <c r="F9" s="42">
        <v>300</v>
      </c>
      <c r="G9" s="42">
        <f t="shared" si="0"/>
        <v>2736</v>
      </c>
      <c r="H9" s="42">
        <v>0</v>
      </c>
      <c r="I9" s="42">
        <v>0</v>
      </c>
      <c r="J9" s="42">
        <f t="shared" si="1"/>
        <v>4653</v>
      </c>
    </row>
    <row r="10" spans="1:10" s="26" customFormat="1" ht="24" customHeight="1" x14ac:dyDescent="0.25">
      <c r="A10" s="39">
        <v>5</v>
      </c>
      <c r="B10" s="40" t="s">
        <v>469</v>
      </c>
      <c r="C10" s="41">
        <v>4124</v>
      </c>
      <c r="D10" s="42">
        <v>4417</v>
      </c>
      <c r="E10" s="42">
        <v>134</v>
      </c>
      <c r="F10" s="42">
        <v>352</v>
      </c>
      <c r="G10" s="42">
        <f t="shared" si="0"/>
        <v>4903</v>
      </c>
      <c r="H10" s="42">
        <v>0</v>
      </c>
      <c r="I10" s="42">
        <v>0</v>
      </c>
      <c r="J10" s="42">
        <f t="shared" si="1"/>
        <v>9027</v>
      </c>
    </row>
    <row r="11" spans="1:10" s="26" customFormat="1" ht="24" customHeight="1" x14ac:dyDescent="0.25">
      <c r="A11" s="39">
        <v>6</v>
      </c>
      <c r="B11" s="40" t="s">
        <v>468</v>
      </c>
      <c r="C11" s="41">
        <v>5907</v>
      </c>
      <c r="D11" s="42">
        <v>6640</v>
      </c>
      <c r="E11" s="42">
        <v>134</v>
      </c>
      <c r="F11" s="42">
        <v>276</v>
      </c>
      <c r="G11" s="42">
        <f t="shared" si="0"/>
        <v>7050</v>
      </c>
      <c r="H11" s="42">
        <v>0</v>
      </c>
      <c r="I11" s="42">
        <v>0</v>
      </c>
      <c r="J11" s="42">
        <f t="shared" si="1"/>
        <v>12957</v>
      </c>
    </row>
    <row r="12" spans="1:10" s="26" customFormat="1" ht="24" customHeight="1" x14ac:dyDescent="0.25">
      <c r="A12" s="39">
        <v>7</v>
      </c>
      <c r="B12" s="40" t="s">
        <v>467</v>
      </c>
      <c r="C12" s="41">
        <v>6966</v>
      </c>
      <c r="D12" s="42">
        <v>8652</v>
      </c>
      <c r="E12" s="42">
        <v>165</v>
      </c>
      <c r="F12" s="42">
        <v>241</v>
      </c>
      <c r="G12" s="42">
        <f t="shared" si="0"/>
        <v>9058</v>
      </c>
      <c r="H12" s="42">
        <v>640</v>
      </c>
      <c r="I12" s="42">
        <v>0</v>
      </c>
      <c r="J12" s="42">
        <f t="shared" ref="J12:J24" si="2">G12+C12+H12+I12</f>
        <v>16664</v>
      </c>
    </row>
    <row r="13" spans="1:10" s="26" customFormat="1" ht="24" customHeight="1" x14ac:dyDescent="0.25">
      <c r="A13" s="39">
        <v>8</v>
      </c>
      <c r="B13" s="40" t="s">
        <v>466</v>
      </c>
      <c r="C13" s="41">
        <v>10833</v>
      </c>
      <c r="D13" s="42">
        <v>14875</v>
      </c>
      <c r="E13" s="42">
        <v>168</v>
      </c>
      <c r="F13" s="42">
        <v>164</v>
      </c>
      <c r="G13" s="42">
        <f t="shared" si="0"/>
        <v>15207</v>
      </c>
      <c r="H13" s="42">
        <v>640</v>
      </c>
      <c r="I13" s="42">
        <v>0</v>
      </c>
      <c r="J13" s="42">
        <f t="shared" si="2"/>
        <v>26680</v>
      </c>
    </row>
    <row r="14" spans="1:10" s="26" customFormat="1" ht="24" customHeight="1" x14ac:dyDescent="0.25">
      <c r="A14" s="39">
        <v>9</v>
      </c>
      <c r="B14" s="40" t="s">
        <v>465</v>
      </c>
      <c r="C14" s="41">
        <v>11384</v>
      </c>
      <c r="D14" s="42">
        <v>15991</v>
      </c>
      <c r="E14" s="42">
        <v>268</v>
      </c>
      <c r="F14" s="42">
        <v>165</v>
      </c>
      <c r="G14" s="42">
        <f t="shared" si="0"/>
        <v>16424</v>
      </c>
      <c r="H14" s="42">
        <v>640</v>
      </c>
      <c r="I14" s="42">
        <v>0</v>
      </c>
      <c r="J14" s="42">
        <f t="shared" si="2"/>
        <v>28448</v>
      </c>
    </row>
    <row r="15" spans="1:10" s="26" customFormat="1" ht="24" customHeight="1" x14ac:dyDescent="0.25">
      <c r="A15" s="39">
        <v>10</v>
      </c>
      <c r="B15" s="40" t="s">
        <v>464</v>
      </c>
      <c r="C15" s="41">
        <v>14460</v>
      </c>
      <c r="D15" s="42">
        <v>26311</v>
      </c>
      <c r="E15" s="42">
        <v>542</v>
      </c>
      <c r="F15" s="42">
        <v>177</v>
      </c>
      <c r="G15" s="42">
        <f t="shared" si="0"/>
        <v>27030</v>
      </c>
      <c r="H15" s="42">
        <v>1095</v>
      </c>
      <c r="I15" s="42">
        <v>0</v>
      </c>
      <c r="J15" s="42">
        <f t="shared" si="2"/>
        <v>42585</v>
      </c>
    </row>
    <row r="16" spans="1:10" s="26" customFormat="1" ht="24" customHeight="1" x14ac:dyDescent="0.25">
      <c r="A16" s="39">
        <v>11</v>
      </c>
      <c r="B16" s="40" t="s">
        <v>463</v>
      </c>
      <c r="C16" s="41">
        <v>18307</v>
      </c>
      <c r="D16" s="42">
        <v>41236</v>
      </c>
      <c r="E16" s="42">
        <v>2343</v>
      </c>
      <c r="F16" s="42">
        <v>165</v>
      </c>
      <c r="G16" s="42">
        <f t="shared" si="0"/>
        <v>43744</v>
      </c>
      <c r="H16" s="42">
        <v>1565</v>
      </c>
      <c r="I16" s="42">
        <v>0</v>
      </c>
      <c r="J16" s="42">
        <v>63636</v>
      </c>
    </row>
    <row r="17" spans="1:10" s="26" customFormat="1" ht="24" customHeight="1" x14ac:dyDescent="0.25">
      <c r="A17" s="39">
        <v>12</v>
      </c>
      <c r="B17" s="40" t="s">
        <v>462</v>
      </c>
      <c r="C17" s="41">
        <v>19194</v>
      </c>
      <c r="D17" s="42">
        <v>44791</v>
      </c>
      <c r="E17" s="42">
        <v>3095</v>
      </c>
      <c r="F17" s="42">
        <v>168</v>
      </c>
      <c r="G17" s="42">
        <f t="shared" si="0"/>
        <v>48054</v>
      </c>
      <c r="H17" s="42">
        <v>1785</v>
      </c>
      <c r="I17" s="42">
        <v>32</v>
      </c>
      <c r="J17" s="42">
        <f t="shared" si="2"/>
        <v>69065</v>
      </c>
    </row>
    <row r="18" spans="1:10" s="26" customFormat="1" ht="24" customHeight="1" x14ac:dyDescent="0.25">
      <c r="A18" s="39">
        <v>13</v>
      </c>
      <c r="B18" s="40" t="s">
        <v>461</v>
      </c>
      <c r="C18" s="41">
        <v>21658</v>
      </c>
      <c r="D18" s="42">
        <v>54154</v>
      </c>
      <c r="E18" s="42">
        <v>6562</v>
      </c>
      <c r="F18" s="42">
        <v>2947</v>
      </c>
      <c r="G18" s="42">
        <f t="shared" si="0"/>
        <v>63663</v>
      </c>
      <c r="H18" s="42">
        <v>2225</v>
      </c>
      <c r="I18" s="42">
        <v>900</v>
      </c>
      <c r="J18" s="42">
        <v>85795</v>
      </c>
    </row>
    <row r="19" spans="1:10" s="26" customFormat="1" ht="24" customHeight="1" x14ac:dyDescent="0.25">
      <c r="A19" s="39">
        <v>14</v>
      </c>
      <c r="B19" s="40" t="s">
        <v>460</v>
      </c>
      <c r="C19" s="41">
        <v>26269</v>
      </c>
      <c r="D19" s="42">
        <v>62131</v>
      </c>
      <c r="E19" s="42">
        <v>11163</v>
      </c>
      <c r="F19" s="42">
        <v>1135</v>
      </c>
      <c r="G19" s="42">
        <f t="shared" si="0"/>
        <v>74429</v>
      </c>
      <c r="H19" s="42">
        <v>2720</v>
      </c>
      <c r="I19" s="42">
        <v>1628</v>
      </c>
      <c r="J19" s="42">
        <f t="shared" si="2"/>
        <v>105046</v>
      </c>
    </row>
    <row r="20" spans="1:10" s="26" customFormat="1" ht="24" customHeight="1" x14ac:dyDescent="0.25">
      <c r="A20" s="39">
        <v>15</v>
      </c>
      <c r="B20" s="40" t="s">
        <v>459</v>
      </c>
      <c r="C20" s="42">
        <v>26767</v>
      </c>
      <c r="D20" s="42">
        <v>63951</v>
      </c>
      <c r="E20" s="42">
        <v>11633</v>
      </c>
      <c r="F20" s="42">
        <v>1178</v>
      </c>
      <c r="G20" s="42">
        <f t="shared" si="0"/>
        <v>76762</v>
      </c>
      <c r="H20" s="42">
        <v>2720</v>
      </c>
      <c r="I20" s="42">
        <v>1628</v>
      </c>
      <c r="J20" s="42">
        <f t="shared" si="2"/>
        <v>107877</v>
      </c>
    </row>
    <row r="21" spans="1:10" s="26" customFormat="1" ht="24" customHeight="1" x14ac:dyDescent="0.25">
      <c r="A21" s="39">
        <v>16</v>
      </c>
      <c r="B21" s="40" t="s">
        <v>458</v>
      </c>
      <c r="C21" s="42">
        <v>29507</v>
      </c>
      <c r="D21" s="42">
        <v>64957</v>
      </c>
      <c r="E21" s="42">
        <v>11840</v>
      </c>
      <c r="F21" s="42">
        <v>1172</v>
      </c>
      <c r="G21" s="42">
        <f t="shared" si="0"/>
        <v>77969</v>
      </c>
      <c r="H21" s="42">
        <v>2720</v>
      </c>
      <c r="I21" s="42">
        <v>2488</v>
      </c>
      <c r="J21" s="42">
        <f t="shared" si="2"/>
        <v>112684</v>
      </c>
    </row>
    <row r="22" spans="1:10" s="26" customFormat="1" ht="24" customHeight="1" x14ac:dyDescent="0.25">
      <c r="A22" s="39">
        <v>17</v>
      </c>
      <c r="B22" s="40" t="s">
        <v>457</v>
      </c>
      <c r="C22" s="42">
        <v>30942</v>
      </c>
      <c r="D22" s="42">
        <v>67791</v>
      </c>
      <c r="E22" s="42">
        <v>11910</v>
      </c>
      <c r="F22" s="42">
        <v>1202</v>
      </c>
      <c r="G22" s="42">
        <f t="shared" si="0"/>
        <v>80903</v>
      </c>
      <c r="H22" s="42">
        <v>2770</v>
      </c>
      <c r="I22" s="42">
        <v>3812</v>
      </c>
      <c r="J22" s="42">
        <f>G22+C22+H22+I22-1</f>
        <v>118426</v>
      </c>
    </row>
    <row r="23" spans="1:10" s="26" customFormat="1" ht="24" customHeight="1" x14ac:dyDescent="0.25">
      <c r="A23" s="39">
        <v>18</v>
      </c>
      <c r="B23" s="40" t="s">
        <v>456</v>
      </c>
      <c r="C23" s="42">
        <v>32326</v>
      </c>
      <c r="D23" s="42">
        <v>68518</v>
      </c>
      <c r="E23" s="42">
        <v>12690</v>
      </c>
      <c r="F23" s="42">
        <v>1202</v>
      </c>
      <c r="G23" s="42">
        <f t="shared" si="0"/>
        <v>82410</v>
      </c>
      <c r="H23" s="42">
        <v>3360</v>
      </c>
      <c r="I23" s="42">
        <v>6191</v>
      </c>
      <c r="J23" s="42">
        <f t="shared" si="2"/>
        <v>124287</v>
      </c>
    </row>
    <row r="24" spans="1:10" s="26" customFormat="1" ht="24" customHeight="1" x14ac:dyDescent="0.25">
      <c r="A24" s="39">
        <v>19</v>
      </c>
      <c r="B24" s="40" t="s">
        <v>455</v>
      </c>
      <c r="C24" s="41">
        <v>34654</v>
      </c>
      <c r="D24" s="42">
        <v>71121</v>
      </c>
      <c r="E24" s="42">
        <v>13692</v>
      </c>
      <c r="F24" s="42">
        <v>1202</v>
      </c>
      <c r="G24" s="42">
        <f t="shared" si="0"/>
        <v>86015</v>
      </c>
      <c r="H24" s="42">
        <v>3900</v>
      </c>
      <c r="I24" s="42">
        <v>7760</v>
      </c>
      <c r="J24" s="42">
        <f t="shared" si="2"/>
        <v>132329</v>
      </c>
    </row>
    <row r="25" spans="1:10" s="26" customFormat="1" ht="24" customHeight="1" x14ac:dyDescent="0.25">
      <c r="A25" s="39">
        <v>20</v>
      </c>
      <c r="B25" s="40" t="s">
        <v>454</v>
      </c>
      <c r="C25" s="42">
        <v>35909</v>
      </c>
      <c r="D25" s="42">
        <v>76049</v>
      </c>
      <c r="E25" s="42">
        <v>14656</v>
      </c>
      <c r="F25" s="42">
        <v>1202</v>
      </c>
      <c r="G25" s="42">
        <f t="shared" si="0"/>
        <v>91907</v>
      </c>
      <c r="H25" s="42">
        <v>4120</v>
      </c>
      <c r="I25" s="42">
        <v>11125</v>
      </c>
      <c r="J25" s="43">
        <f t="shared" ref="J25:J35" si="3">C25+G25+H25+I25</f>
        <v>143061</v>
      </c>
    </row>
    <row r="26" spans="1:10" s="26" customFormat="1" ht="24" customHeight="1" x14ac:dyDescent="0.25">
      <c r="A26" s="39">
        <v>21</v>
      </c>
      <c r="B26" s="40" t="s">
        <v>453</v>
      </c>
      <c r="C26" s="42">
        <v>36878</v>
      </c>
      <c r="D26" s="42">
        <v>77649</v>
      </c>
      <c r="E26" s="42">
        <v>14876</v>
      </c>
      <c r="F26" s="42">
        <v>1200</v>
      </c>
      <c r="G26" s="42">
        <f t="shared" si="0"/>
        <v>93725</v>
      </c>
      <c r="H26" s="42">
        <v>4120</v>
      </c>
      <c r="I26" s="42">
        <v>13242</v>
      </c>
      <c r="J26" s="43">
        <v>147965</v>
      </c>
    </row>
    <row r="27" spans="1:10" s="26" customFormat="1" ht="24" customHeight="1" x14ac:dyDescent="0.25">
      <c r="A27" s="39">
        <v>22</v>
      </c>
      <c r="B27" s="40" t="s">
        <v>535</v>
      </c>
      <c r="C27" s="43" t="s">
        <v>1151</v>
      </c>
      <c r="D27" s="42">
        <v>84198</v>
      </c>
      <c r="E27" s="42">
        <v>17056</v>
      </c>
      <c r="F27" s="42">
        <v>1200</v>
      </c>
      <c r="G27" s="42">
        <f t="shared" si="0"/>
        <v>102454</v>
      </c>
      <c r="H27" s="42">
        <v>4560</v>
      </c>
      <c r="I27" s="42">
        <v>15521</v>
      </c>
      <c r="J27" s="43">
        <v>159398</v>
      </c>
    </row>
    <row r="28" spans="1:10" s="26" customFormat="1" ht="24" customHeight="1" x14ac:dyDescent="0.25">
      <c r="A28" s="39">
        <v>23</v>
      </c>
      <c r="B28" s="40" t="s">
        <v>534</v>
      </c>
      <c r="C28" s="42">
        <v>37567</v>
      </c>
      <c r="D28" s="42"/>
      <c r="E28" s="42"/>
      <c r="F28" s="42"/>
      <c r="G28" s="42">
        <v>112824</v>
      </c>
      <c r="H28" s="42">
        <v>4780</v>
      </c>
      <c r="I28" s="42">
        <v>18455</v>
      </c>
      <c r="J28" s="43">
        <v>173626</v>
      </c>
    </row>
    <row r="29" spans="1:10" s="45" customFormat="1" ht="24" customHeight="1" x14ac:dyDescent="0.25">
      <c r="A29" s="39">
        <v>24</v>
      </c>
      <c r="B29" s="44" t="s">
        <v>452</v>
      </c>
      <c r="C29" s="43">
        <v>38990</v>
      </c>
      <c r="D29" s="42">
        <v>112022</v>
      </c>
      <c r="E29" s="42">
        <v>18381</v>
      </c>
      <c r="F29" s="42">
        <v>1200</v>
      </c>
      <c r="G29" s="42">
        <f t="shared" si="0"/>
        <v>131603</v>
      </c>
      <c r="H29" s="42">
        <v>4780</v>
      </c>
      <c r="I29" s="42">
        <v>24504</v>
      </c>
      <c r="J29" s="43">
        <v>199877</v>
      </c>
    </row>
    <row r="30" spans="1:10" s="26" customFormat="1" ht="24" customHeight="1" x14ac:dyDescent="0.25">
      <c r="A30" s="39">
        <v>25</v>
      </c>
      <c r="B30" s="40" t="s">
        <v>451</v>
      </c>
      <c r="C30" s="46">
        <v>39491</v>
      </c>
      <c r="D30" s="42">
        <v>130221</v>
      </c>
      <c r="E30" s="46">
        <v>20110</v>
      </c>
      <c r="F30" s="42">
        <v>1200</v>
      </c>
      <c r="G30" s="46">
        <f t="shared" si="0"/>
        <v>151531</v>
      </c>
      <c r="H30" s="42">
        <v>4780</v>
      </c>
      <c r="I30" s="42">
        <v>27542</v>
      </c>
      <c r="J30" s="43">
        <f t="shared" si="3"/>
        <v>223344</v>
      </c>
    </row>
    <row r="31" spans="1:10" s="50" customFormat="1" ht="24" customHeight="1" x14ac:dyDescent="0.25">
      <c r="A31" s="39">
        <v>26</v>
      </c>
      <c r="B31" s="47" t="s">
        <v>450</v>
      </c>
      <c r="C31" s="48">
        <v>40531</v>
      </c>
      <c r="D31" s="48">
        <v>145273</v>
      </c>
      <c r="E31" s="48">
        <v>21781.5</v>
      </c>
      <c r="F31" s="48">
        <v>1199.75</v>
      </c>
      <c r="G31" s="48">
        <f>D31+E31+F31+1</f>
        <v>168255.25</v>
      </c>
      <c r="H31" s="48">
        <v>4780</v>
      </c>
      <c r="I31" s="48">
        <v>34988</v>
      </c>
      <c r="J31" s="49">
        <f t="shared" si="3"/>
        <v>248554.25</v>
      </c>
    </row>
    <row r="32" spans="1:10" s="26" customFormat="1" ht="24" customHeight="1" x14ac:dyDescent="0.25">
      <c r="A32" s="39">
        <v>27</v>
      </c>
      <c r="B32" s="40" t="s">
        <v>449</v>
      </c>
      <c r="C32" s="42">
        <v>41267</v>
      </c>
      <c r="D32" s="46">
        <v>164636</v>
      </c>
      <c r="E32" s="42">
        <v>23062</v>
      </c>
      <c r="F32" s="42">
        <v>1200</v>
      </c>
      <c r="G32" s="42">
        <v>188898</v>
      </c>
      <c r="H32" s="42">
        <v>5780</v>
      </c>
      <c r="I32" s="42">
        <v>38959</v>
      </c>
      <c r="J32" s="43">
        <f t="shared" si="3"/>
        <v>274904</v>
      </c>
    </row>
    <row r="33" spans="1:10" s="26" customFormat="1" ht="24" customHeight="1" x14ac:dyDescent="0.25">
      <c r="A33" s="39">
        <v>28</v>
      </c>
      <c r="B33" s="40" t="s">
        <v>448</v>
      </c>
      <c r="C33" s="42">
        <v>42783</v>
      </c>
      <c r="D33" s="46">
        <v>185173</v>
      </c>
      <c r="E33" s="42">
        <v>24509</v>
      </c>
      <c r="F33" s="42">
        <v>994</v>
      </c>
      <c r="G33" s="42">
        <v>210675</v>
      </c>
      <c r="H33" s="42">
        <v>5780</v>
      </c>
      <c r="I33" s="42">
        <v>45924</v>
      </c>
      <c r="J33" s="43">
        <f>C33+G33+H33+I33+1</f>
        <v>305163</v>
      </c>
    </row>
    <row r="34" spans="1:10" s="26" customFormat="1" ht="24" customHeight="1" x14ac:dyDescent="0.25">
      <c r="A34" s="39">
        <v>29</v>
      </c>
      <c r="B34" s="40" t="s">
        <v>447</v>
      </c>
      <c r="C34" s="42">
        <v>44478</v>
      </c>
      <c r="D34" s="46">
        <v>192163</v>
      </c>
      <c r="E34" s="42">
        <v>25329</v>
      </c>
      <c r="F34" s="42">
        <v>838</v>
      </c>
      <c r="G34" s="42">
        <v>218330</v>
      </c>
      <c r="H34" s="42">
        <v>6780</v>
      </c>
      <c r="I34" s="42">
        <v>57244</v>
      </c>
      <c r="J34" s="43">
        <f>C34+G34+H34+I34+1</f>
        <v>326833</v>
      </c>
    </row>
    <row r="35" spans="1:10" s="26" customFormat="1" ht="24" customHeight="1" x14ac:dyDescent="0.25">
      <c r="A35" s="39">
        <v>30</v>
      </c>
      <c r="B35" s="40" t="s">
        <v>769</v>
      </c>
      <c r="C35" s="42">
        <v>45293</v>
      </c>
      <c r="D35" s="46">
        <v>192972</v>
      </c>
      <c r="E35" s="42">
        <v>25150</v>
      </c>
      <c r="F35" s="42">
        <v>838</v>
      </c>
      <c r="G35" s="46">
        <v>222907</v>
      </c>
      <c r="H35" s="42">
        <v>6780</v>
      </c>
      <c r="I35" s="42">
        <v>69022</v>
      </c>
      <c r="J35" s="43">
        <f t="shared" si="3"/>
        <v>344002</v>
      </c>
    </row>
    <row r="36" spans="1:10" ht="16.899999999999999" customHeight="1" x14ac:dyDescent="0.25">
      <c r="A36" s="51" t="s">
        <v>605</v>
      </c>
      <c r="B36" s="52"/>
      <c r="C36" s="26"/>
      <c r="E36" s="51"/>
      <c r="F36" s="26"/>
      <c r="G36" s="26"/>
      <c r="H36" s="26"/>
      <c r="I36" s="26"/>
      <c r="J36" s="53"/>
    </row>
    <row r="37" spans="1:10" ht="14.45" customHeight="1" x14ac:dyDescent="0.25">
      <c r="A37" s="26" t="s">
        <v>446</v>
      </c>
      <c r="B37" s="52"/>
      <c r="C37" s="26"/>
      <c r="D37" s="26"/>
      <c r="E37" s="26"/>
      <c r="F37" s="26"/>
      <c r="G37" s="26"/>
      <c r="H37" s="26"/>
      <c r="I37" s="26"/>
      <c r="J37" s="26"/>
    </row>
    <row r="38" spans="1:10" ht="30" customHeight="1" x14ac:dyDescent="0.25">
      <c r="A38" s="620" t="s">
        <v>445</v>
      </c>
      <c r="B38" s="621"/>
      <c r="C38" s="620"/>
      <c r="D38" s="620"/>
      <c r="E38" s="620"/>
      <c r="F38" s="620"/>
      <c r="G38" s="620"/>
      <c r="H38" s="620"/>
      <c r="I38" s="620"/>
      <c r="J38" s="620"/>
    </row>
  </sheetData>
  <mergeCells count="11">
    <mergeCell ref="A1:J1"/>
    <mergeCell ref="H3:J3"/>
    <mergeCell ref="A2:J2"/>
    <mergeCell ref="D4:G4"/>
    <mergeCell ref="A38:J38"/>
    <mergeCell ref="A4:A5"/>
    <mergeCell ref="B4:B5"/>
    <mergeCell ref="C4:C5"/>
    <mergeCell ref="H4:H5"/>
    <mergeCell ref="I4:I5"/>
    <mergeCell ref="J4:J5"/>
  </mergeCells>
  <printOptions horizontalCentered="1"/>
  <pageMargins left="0.43263888888888902" right="0.43263888888888902" top="0.33958333333333302" bottom="0.27986111111111101" header="0.31458333333333299" footer="0.31458333333333299"/>
  <pageSetup scale="86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view="pageBreakPreview" topLeftCell="A22" zoomScale="115" zoomScaleSheetLayoutView="115" workbookViewId="0">
      <selection activeCell="Q14" sqref="Q14"/>
    </sheetView>
  </sheetViews>
  <sheetFormatPr defaultColWidth="9.5703125" defaultRowHeight="15" x14ac:dyDescent="0.25"/>
  <cols>
    <col min="1" max="1" width="4.42578125" style="20" customWidth="1"/>
    <col min="2" max="2" width="10.28515625" style="20" customWidth="1"/>
    <col min="3" max="3" width="9.85546875" style="20" customWidth="1"/>
    <col min="4" max="4" width="18" style="20" customWidth="1"/>
    <col min="5" max="5" width="8.42578125" style="20" customWidth="1"/>
    <col min="6" max="6" width="8.7109375" style="20" customWidth="1"/>
    <col min="7" max="7" width="9.5703125" style="20" customWidth="1"/>
    <col min="8" max="8" width="9.140625" style="20" customWidth="1"/>
    <col min="9" max="9" width="9.7109375" style="20" customWidth="1"/>
    <col min="10" max="10" width="10.85546875" style="20" customWidth="1"/>
    <col min="11" max="16384" width="9.5703125" style="20"/>
  </cols>
  <sheetData>
    <row r="1" spans="1:10" ht="15.75" x14ac:dyDescent="0.25">
      <c r="A1" s="618" t="s">
        <v>1263</v>
      </c>
      <c r="B1" s="618"/>
      <c r="C1" s="618"/>
      <c r="D1" s="618"/>
      <c r="E1" s="618"/>
      <c r="F1" s="618"/>
      <c r="G1" s="618"/>
      <c r="H1" s="618"/>
      <c r="I1" s="618"/>
      <c r="J1" s="618"/>
    </row>
    <row r="2" spans="1:10" ht="15.75" x14ac:dyDescent="0.25">
      <c r="A2" s="618" t="s">
        <v>1265</v>
      </c>
      <c r="B2" s="618"/>
      <c r="C2" s="618"/>
      <c r="D2" s="618"/>
      <c r="E2" s="618"/>
      <c r="F2" s="618"/>
      <c r="G2" s="618"/>
      <c r="H2" s="618"/>
      <c r="I2" s="618"/>
      <c r="J2" s="618"/>
    </row>
    <row r="3" spans="1:10" ht="15.75" customHeight="1" x14ac:dyDescent="0.25">
      <c r="A3" s="628" t="s">
        <v>1264</v>
      </c>
      <c r="B3" s="628"/>
      <c r="C3" s="628"/>
      <c r="D3" s="628"/>
      <c r="E3" s="628"/>
      <c r="F3" s="628"/>
      <c r="G3" s="628"/>
      <c r="H3" s="628"/>
      <c r="I3" s="628"/>
      <c r="J3" s="628"/>
    </row>
    <row r="4" spans="1:10" ht="15.75" customHeight="1" x14ac:dyDescent="0.25">
      <c r="A4" s="622" t="s">
        <v>595</v>
      </c>
      <c r="B4" s="636" t="s">
        <v>758</v>
      </c>
      <c r="C4" s="613" t="s">
        <v>583</v>
      </c>
      <c r="D4" s="631" t="s">
        <v>575</v>
      </c>
      <c r="E4" s="631"/>
      <c r="F4" s="631"/>
      <c r="G4" s="631"/>
      <c r="H4" s="632" t="s">
        <v>590</v>
      </c>
      <c r="I4" s="634" t="s">
        <v>1280</v>
      </c>
      <c r="J4" s="635" t="s">
        <v>593</v>
      </c>
    </row>
    <row r="5" spans="1:10" s="24" customFormat="1" ht="50.25" customHeight="1" x14ac:dyDescent="0.25">
      <c r="A5" s="622"/>
      <c r="B5" s="634"/>
      <c r="C5" s="632"/>
      <c r="D5" s="21" t="s">
        <v>594</v>
      </c>
      <c r="E5" s="22" t="s">
        <v>596</v>
      </c>
      <c r="F5" s="22" t="s">
        <v>587</v>
      </c>
      <c r="G5" s="23" t="s">
        <v>589</v>
      </c>
      <c r="H5" s="633"/>
      <c r="I5" s="633"/>
      <c r="J5" s="634"/>
    </row>
    <row r="6" spans="1:10" s="26" customFormat="1" ht="19.5" customHeight="1" x14ac:dyDescent="0.25">
      <c r="A6" s="10">
        <v>1</v>
      </c>
      <c r="B6" s="25">
        <v>1947</v>
      </c>
      <c r="C6" s="10">
        <v>2195</v>
      </c>
      <c r="D6" s="10">
        <v>1733</v>
      </c>
      <c r="E6" s="10">
        <v>0</v>
      </c>
      <c r="F6" s="10">
        <v>144</v>
      </c>
      <c r="G6" s="10">
        <v>1877</v>
      </c>
      <c r="H6" s="10">
        <v>0</v>
      </c>
      <c r="I6" s="10">
        <v>0</v>
      </c>
      <c r="J6" s="10">
        <v>4073</v>
      </c>
    </row>
    <row r="7" spans="1:10" s="26" customFormat="1" ht="19.5" customHeight="1" x14ac:dyDescent="0.25">
      <c r="A7" s="10">
        <v>2</v>
      </c>
      <c r="B7" s="25">
        <v>1950</v>
      </c>
      <c r="C7" s="10">
        <v>2519</v>
      </c>
      <c r="D7" s="10">
        <v>2387</v>
      </c>
      <c r="E7" s="10">
        <v>0</v>
      </c>
      <c r="F7" s="10">
        <v>200</v>
      </c>
      <c r="G7" s="10">
        <v>2587</v>
      </c>
      <c r="H7" s="10">
        <v>0</v>
      </c>
      <c r="I7" s="10">
        <v>0</v>
      </c>
      <c r="J7" s="10">
        <v>5106</v>
      </c>
    </row>
    <row r="8" spans="1:10" s="26" customFormat="1" ht="19.5" customHeight="1" x14ac:dyDescent="0.25">
      <c r="A8" s="10">
        <v>3</v>
      </c>
      <c r="B8" s="10" t="s">
        <v>479</v>
      </c>
      <c r="C8" s="10">
        <v>4295</v>
      </c>
      <c r="D8" s="10">
        <v>5134</v>
      </c>
      <c r="E8" s="10">
        <v>0</v>
      </c>
      <c r="F8" s="10">
        <v>233</v>
      </c>
      <c r="G8" s="10">
        <v>5367</v>
      </c>
      <c r="H8" s="10">
        <v>0</v>
      </c>
      <c r="I8" s="10">
        <v>0</v>
      </c>
      <c r="J8" s="10">
        <v>9662</v>
      </c>
    </row>
    <row r="9" spans="1:10" s="26" customFormat="1" ht="19.5" customHeight="1" x14ac:dyDescent="0.25">
      <c r="A9" s="10">
        <v>4</v>
      </c>
      <c r="B9" s="10" t="s">
        <v>480</v>
      </c>
      <c r="C9" s="10">
        <v>7837</v>
      </c>
      <c r="D9" s="10">
        <v>8732</v>
      </c>
      <c r="E9" s="10">
        <v>0</v>
      </c>
      <c r="F9" s="10">
        <v>368</v>
      </c>
      <c r="G9" s="10">
        <v>9100</v>
      </c>
      <c r="H9" s="10">
        <v>0</v>
      </c>
      <c r="I9" s="10">
        <v>0</v>
      </c>
      <c r="J9" s="10">
        <v>16937</v>
      </c>
    </row>
    <row r="10" spans="1:10" s="26" customFormat="1" ht="19.5" customHeight="1" x14ac:dyDescent="0.25">
      <c r="A10" s="10">
        <v>5</v>
      </c>
      <c r="B10" s="10" t="s">
        <v>481</v>
      </c>
      <c r="C10" s="10">
        <v>15225</v>
      </c>
      <c r="D10" s="10">
        <v>17372</v>
      </c>
      <c r="E10" s="10">
        <v>69</v>
      </c>
      <c r="F10" s="10">
        <v>324</v>
      </c>
      <c r="G10" s="10">
        <v>17765</v>
      </c>
      <c r="H10" s="10">
        <v>0</v>
      </c>
      <c r="I10" s="10">
        <v>0</v>
      </c>
      <c r="J10" s="10">
        <v>32990</v>
      </c>
    </row>
    <row r="11" spans="1:10" s="26" customFormat="1" ht="19.5" customHeight="1" x14ac:dyDescent="0.25">
      <c r="A11" s="10">
        <v>6</v>
      </c>
      <c r="B11" s="10" t="s">
        <v>482</v>
      </c>
      <c r="C11" s="10">
        <v>20723</v>
      </c>
      <c r="D11" s="10">
        <v>26394</v>
      </c>
      <c r="E11" s="10">
        <v>123</v>
      </c>
      <c r="F11" s="10">
        <v>194</v>
      </c>
      <c r="G11" s="10">
        <v>26711</v>
      </c>
      <c r="H11" s="10">
        <v>0</v>
      </c>
      <c r="I11" s="10">
        <v>0</v>
      </c>
      <c r="J11" s="10">
        <v>47433</v>
      </c>
    </row>
    <row r="12" spans="1:10" s="26" customFormat="1" ht="19.5" customHeight="1" x14ac:dyDescent="0.25">
      <c r="A12" s="10">
        <v>7</v>
      </c>
      <c r="B12" s="10" t="s">
        <v>483</v>
      </c>
      <c r="C12" s="10">
        <v>28972</v>
      </c>
      <c r="D12" s="10">
        <v>34853</v>
      </c>
      <c r="E12" s="10">
        <v>343</v>
      </c>
      <c r="F12" s="10">
        <v>125</v>
      </c>
      <c r="G12" s="10">
        <v>35321</v>
      </c>
      <c r="H12" s="10">
        <v>2396</v>
      </c>
      <c r="I12" s="10">
        <v>0</v>
      </c>
      <c r="J12" s="10">
        <v>66689</v>
      </c>
    </row>
    <row r="13" spans="1:10" s="26" customFormat="1" ht="19.5" customHeight="1" x14ac:dyDescent="0.25">
      <c r="A13" s="10">
        <v>8</v>
      </c>
      <c r="B13" s="10" t="s">
        <v>484</v>
      </c>
      <c r="C13" s="10">
        <v>47159</v>
      </c>
      <c r="D13" s="10">
        <v>52024</v>
      </c>
      <c r="E13" s="10">
        <v>515</v>
      </c>
      <c r="F13" s="10">
        <v>55</v>
      </c>
      <c r="G13" s="10">
        <v>52594</v>
      </c>
      <c r="H13" s="10">
        <v>2770</v>
      </c>
      <c r="I13" s="10">
        <v>0</v>
      </c>
      <c r="J13" s="10">
        <v>102523</v>
      </c>
    </row>
    <row r="14" spans="1:10" s="26" customFormat="1" ht="19.5" customHeight="1" x14ac:dyDescent="0.25">
      <c r="A14" s="10">
        <v>9</v>
      </c>
      <c r="B14" s="10" t="s">
        <v>485</v>
      </c>
      <c r="C14" s="10">
        <v>45478</v>
      </c>
      <c r="D14" s="10">
        <v>55720</v>
      </c>
      <c r="E14" s="10">
        <v>500</v>
      </c>
      <c r="F14" s="10">
        <v>53</v>
      </c>
      <c r="G14" s="10">
        <v>56273</v>
      </c>
      <c r="H14" s="10">
        <v>2876</v>
      </c>
      <c r="I14" s="10">
        <v>0</v>
      </c>
      <c r="J14" s="10">
        <v>104627</v>
      </c>
    </row>
    <row r="15" spans="1:10" s="26" customFormat="1" ht="19.5" customHeight="1" x14ac:dyDescent="0.25">
      <c r="A15" s="10">
        <v>10</v>
      </c>
      <c r="B15" s="10" t="s">
        <v>486</v>
      </c>
      <c r="C15" s="10">
        <v>53948</v>
      </c>
      <c r="D15" s="10">
        <v>96957</v>
      </c>
      <c r="E15" s="10">
        <v>1834</v>
      </c>
      <c r="F15" s="10">
        <v>45</v>
      </c>
      <c r="G15" s="10">
        <v>98836</v>
      </c>
      <c r="H15" s="10">
        <v>4075</v>
      </c>
      <c r="I15" s="10">
        <v>0</v>
      </c>
      <c r="J15" s="10">
        <v>156859</v>
      </c>
    </row>
    <row r="16" spans="1:10" s="26" customFormat="1" ht="19.5" customHeight="1" x14ac:dyDescent="0.25">
      <c r="A16" s="10">
        <v>11</v>
      </c>
      <c r="B16" s="10" t="s">
        <v>487</v>
      </c>
      <c r="C16" s="10">
        <v>62116</v>
      </c>
      <c r="D16" s="10">
        <v>172643</v>
      </c>
      <c r="E16" s="10">
        <v>5962</v>
      </c>
      <c r="F16" s="10">
        <v>85</v>
      </c>
      <c r="G16" s="10">
        <v>178690</v>
      </c>
      <c r="H16" s="10">
        <v>4625</v>
      </c>
      <c r="I16" s="10">
        <v>6</v>
      </c>
      <c r="J16" s="10">
        <v>245438</v>
      </c>
    </row>
    <row r="17" spans="1:10" s="26" customFormat="1" ht="19.5" customHeight="1" x14ac:dyDescent="0.25">
      <c r="A17" s="10">
        <v>12</v>
      </c>
      <c r="B17" s="10" t="s">
        <v>475</v>
      </c>
      <c r="C17" s="10">
        <v>72757</v>
      </c>
      <c r="D17" s="10">
        <v>197163</v>
      </c>
      <c r="E17" s="10">
        <v>11450</v>
      </c>
      <c r="F17" s="10">
        <v>95</v>
      </c>
      <c r="G17" s="10">
        <v>208708</v>
      </c>
      <c r="H17" s="10">
        <v>5525</v>
      </c>
      <c r="I17" s="10">
        <v>38</v>
      </c>
      <c r="J17" s="10">
        <v>287029</v>
      </c>
    </row>
    <row r="18" spans="1:10" s="26" customFormat="1" ht="19.5" customHeight="1" x14ac:dyDescent="0.25">
      <c r="A18" s="10">
        <v>13</v>
      </c>
      <c r="B18" s="10" t="s">
        <v>474</v>
      </c>
      <c r="C18" s="10">
        <v>68901</v>
      </c>
      <c r="D18" s="10">
        <v>289378</v>
      </c>
      <c r="E18" s="10">
        <v>26985</v>
      </c>
      <c r="F18" s="10">
        <v>679</v>
      </c>
      <c r="G18" s="10">
        <v>317042</v>
      </c>
      <c r="H18" s="10">
        <v>9071</v>
      </c>
      <c r="I18" s="10">
        <v>876</v>
      </c>
      <c r="J18" s="10">
        <v>395889</v>
      </c>
    </row>
    <row r="19" spans="1:10" s="26" customFormat="1" ht="19.5" customHeight="1" x14ac:dyDescent="0.25">
      <c r="A19" s="10">
        <v>14</v>
      </c>
      <c r="B19" s="10" t="s">
        <v>23</v>
      </c>
      <c r="C19" s="10">
        <v>73580</v>
      </c>
      <c r="D19" s="10">
        <v>370884</v>
      </c>
      <c r="E19" s="10">
        <v>47099</v>
      </c>
      <c r="F19" s="10">
        <v>4317</v>
      </c>
      <c r="G19" s="10">
        <v>422300</v>
      </c>
      <c r="H19" s="10">
        <v>19475</v>
      </c>
      <c r="I19" s="10">
        <v>2085</v>
      </c>
      <c r="J19" s="10">
        <v>517439</v>
      </c>
    </row>
    <row r="20" spans="1:10" s="26" customFormat="1" ht="19.5" customHeight="1" x14ac:dyDescent="0.25">
      <c r="A20" s="10">
        <v>15</v>
      </c>
      <c r="B20" s="10" t="s">
        <v>28</v>
      </c>
      <c r="C20" s="10">
        <v>113502</v>
      </c>
      <c r="D20" s="10">
        <v>461794</v>
      </c>
      <c r="E20" s="10">
        <v>64157</v>
      </c>
      <c r="F20" s="10">
        <v>2539</v>
      </c>
      <c r="G20" s="10">
        <v>528490</v>
      </c>
      <c r="H20" s="27">
        <v>18802</v>
      </c>
      <c r="I20" s="27">
        <v>9860</v>
      </c>
      <c r="J20" s="27">
        <v>670654</v>
      </c>
    </row>
    <row r="21" spans="1:10" s="26" customFormat="1" ht="19.5" customHeight="1" x14ac:dyDescent="0.25">
      <c r="A21" s="10">
        <v>16</v>
      </c>
      <c r="B21" s="10" t="s">
        <v>29</v>
      </c>
      <c r="C21" s="10">
        <v>120387</v>
      </c>
      <c r="D21" s="10">
        <v>486998</v>
      </c>
      <c r="E21" s="10">
        <v>69716</v>
      </c>
      <c r="F21" s="10">
        <v>3357</v>
      </c>
      <c r="G21" s="10">
        <v>560072</v>
      </c>
      <c r="H21" s="27">
        <v>16957</v>
      </c>
      <c r="I21" s="27">
        <v>25210</v>
      </c>
      <c r="J21" s="27">
        <v>722625</v>
      </c>
    </row>
    <row r="22" spans="1:10" s="26" customFormat="1" ht="19.5" customHeight="1" x14ac:dyDescent="0.25">
      <c r="A22" s="10">
        <v>17</v>
      </c>
      <c r="B22" s="10" t="s">
        <v>325</v>
      </c>
      <c r="C22" s="10">
        <v>110099</v>
      </c>
      <c r="D22" s="10">
        <v>511895</v>
      </c>
      <c r="E22" s="10">
        <v>71597</v>
      </c>
      <c r="F22" s="10">
        <v>4789</v>
      </c>
      <c r="G22" s="10">
        <v>588281</v>
      </c>
      <c r="H22" s="27">
        <v>14927</v>
      </c>
      <c r="I22" s="27">
        <v>27860</v>
      </c>
      <c r="J22" s="27">
        <v>741167</v>
      </c>
    </row>
    <row r="23" spans="1:10" s="26" customFormat="1" ht="19.5" customHeight="1" x14ac:dyDescent="0.25">
      <c r="A23" s="10">
        <v>18</v>
      </c>
      <c r="B23" s="10" t="s">
        <v>326</v>
      </c>
      <c r="C23" s="10">
        <v>104059</v>
      </c>
      <c r="D23" s="10">
        <v>539586</v>
      </c>
      <c r="E23" s="10">
        <v>96373</v>
      </c>
      <c r="F23" s="10">
        <v>4248</v>
      </c>
      <c r="G23" s="10">
        <v>640208</v>
      </c>
      <c r="H23" s="27">
        <v>18636</v>
      </c>
      <c r="I23" s="27">
        <v>36947</v>
      </c>
      <c r="J23" s="27">
        <v>799851</v>
      </c>
    </row>
    <row r="24" spans="1:10" s="26" customFormat="1" ht="19.5" customHeight="1" x14ac:dyDescent="0.25">
      <c r="A24" s="10">
        <v>19</v>
      </c>
      <c r="B24" s="10" t="s">
        <v>314</v>
      </c>
      <c r="C24" s="10">
        <v>114416</v>
      </c>
      <c r="D24" s="10">
        <v>561298</v>
      </c>
      <c r="E24" s="10">
        <v>100342</v>
      </c>
      <c r="F24" s="10">
        <v>3181</v>
      </c>
      <c r="G24" s="10">
        <v>664822</v>
      </c>
      <c r="H24" s="27">
        <v>26266</v>
      </c>
      <c r="I24" s="27">
        <v>39245</v>
      </c>
      <c r="J24" s="27">
        <v>844748</v>
      </c>
    </row>
    <row r="25" spans="1:10" s="26" customFormat="1" ht="19.5" customHeight="1" x14ac:dyDescent="0.25">
      <c r="A25" s="10">
        <v>20</v>
      </c>
      <c r="B25" s="10" t="s">
        <v>1</v>
      </c>
      <c r="C25" s="10">
        <v>130511</v>
      </c>
      <c r="D25" s="10">
        <v>612497</v>
      </c>
      <c r="E25" s="10">
        <v>93281</v>
      </c>
      <c r="F25" s="10">
        <v>2649</v>
      </c>
      <c r="G25" s="10">
        <v>708427</v>
      </c>
      <c r="H25" s="27">
        <v>32287</v>
      </c>
      <c r="I25" s="27">
        <v>51226</v>
      </c>
      <c r="J25" s="27">
        <v>922451</v>
      </c>
    </row>
    <row r="26" spans="1:10" s="26" customFormat="1" ht="19.5" customHeight="1" x14ac:dyDescent="0.25">
      <c r="A26" s="10">
        <v>21</v>
      </c>
      <c r="B26" s="10" t="s">
        <v>2</v>
      </c>
      <c r="C26" s="10">
        <v>113720</v>
      </c>
      <c r="D26" s="10">
        <v>691341</v>
      </c>
      <c r="E26" s="10">
        <v>66664</v>
      </c>
      <c r="F26" s="10">
        <v>2449</v>
      </c>
      <c r="G26" s="10">
        <v>760454</v>
      </c>
      <c r="H26" s="27">
        <v>32866</v>
      </c>
      <c r="I26" s="27">
        <v>57449</v>
      </c>
      <c r="J26" s="27">
        <v>964489</v>
      </c>
    </row>
    <row r="27" spans="1:10" s="26" customFormat="1" ht="19.5" customHeight="1" x14ac:dyDescent="0.25">
      <c r="A27" s="10">
        <v>22</v>
      </c>
      <c r="B27" s="10" t="s">
        <v>3</v>
      </c>
      <c r="C27" s="10">
        <v>134847</v>
      </c>
      <c r="D27" s="10">
        <v>745533</v>
      </c>
      <c r="E27" s="10">
        <v>44522</v>
      </c>
      <c r="F27" s="10">
        <v>1998</v>
      </c>
      <c r="G27" s="10">
        <v>792054</v>
      </c>
      <c r="H27" s="27">
        <v>34228</v>
      </c>
      <c r="I27" s="27">
        <v>65520</v>
      </c>
      <c r="J27" s="27">
        <v>1026649</v>
      </c>
    </row>
    <row r="28" spans="1:10" s="26" customFormat="1" ht="19.5" customHeight="1" x14ac:dyDescent="0.25">
      <c r="A28" s="10">
        <v>23</v>
      </c>
      <c r="B28" s="10" t="s">
        <v>4</v>
      </c>
      <c r="C28" s="10">
        <v>129244</v>
      </c>
      <c r="D28" s="10">
        <v>835291</v>
      </c>
      <c r="E28" s="10">
        <v>41075</v>
      </c>
      <c r="F28" s="10">
        <v>1576</v>
      </c>
      <c r="G28" s="10">
        <v>877941</v>
      </c>
      <c r="H28" s="27">
        <v>36102</v>
      </c>
      <c r="I28" s="27">
        <v>73563</v>
      </c>
      <c r="J28" s="27">
        <v>1116850</v>
      </c>
    </row>
    <row r="29" spans="1:10" s="26" customFormat="1" ht="19.5" customHeight="1" x14ac:dyDescent="0.25">
      <c r="A29" s="10">
        <v>24</v>
      </c>
      <c r="B29" s="10" t="s">
        <v>5</v>
      </c>
      <c r="C29" s="10">
        <v>121377</v>
      </c>
      <c r="D29" s="10">
        <v>895340</v>
      </c>
      <c r="E29" s="10">
        <v>47122</v>
      </c>
      <c r="F29" s="10">
        <v>551</v>
      </c>
      <c r="G29" s="10">
        <v>943013</v>
      </c>
      <c r="H29" s="10">
        <v>37413</v>
      </c>
      <c r="I29" s="10">
        <v>65781</v>
      </c>
      <c r="J29" s="10">
        <v>1167584</v>
      </c>
    </row>
    <row r="30" spans="1:10" s="26" customFormat="1" ht="19.5" customHeight="1" x14ac:dyDescent="0.25">
      <c r="A30" s="10">
        <v>25</v>
      </c>
      <c r="B30" s="10" t="s">
        <v>493</v>
      </c>
      <c r="C30" s="10">
        <v>122378</v>
      </c>
      <c r="D30" s="10">
        <v>944022</v>
      </c>
      <c r="E30" s="10">
        <v>49094</v>
      </c>
      <c r="F30" s="10">
        <v>401</v>
      </c>
      <c r="G30" s="10">
        <v>993516</v>
      </c>
      <c r="H30" s="10">
        <v>37916</v>
      </c>
      <c r="I30" s="10">
        <v>81548</v>
      </c>
      <c r="J30" s="10">
        <v>1235358</v>
      </c>
    </row>
    <row r="31" spans="1:10" s="26" customFormat="1" ht="19.5" customHeight="1" x14ac:dyDescent="0.25">
      <c r="A31" s="28">
        <v>26</v>
      </c>
      <c r="B31" s="28" t="s">
        <v>540</v>
      </c>
      <c r="C31" s="28">
        <v>126123</v>
      </c>
      <c r="D31" s="28">
        <v>986591</v>
      </c>
      <c r="E31" s="28">
        <v>50208</v>
      </c>
      <c r="F31" s="28">
        <v>386</v>
      </c>
      <c r="G31" s="28">
        <v>1037184</v>
      </c>
      <c r="H31" s="28">
        <v>38346</v>
      </c>
      <c r="I31" s="28">
        <v>101839</v>
      </c>
      <c r="J31" s="28">
        <v>1303493</v>
      </c>
    </row>
    <row r="32" spans="1:10" ht="32.25" customHeight="1" x14ac:dyDescent="0.25">
      <c r="A32" s="627" t="s">
        <v>536</v>
      </c>
      <c r="B32" s="627"/>
      <c r="C32" s="627"/>
      <c r="D32" s="627"/>
      <c r="E32" s="627"/>
      <c r="F32" s="627"/>
      <c r="G32" s="627"/>
      <c r="H32" s="627"/>
      <c r="I32" s="627"/>
      <c r="J32" s="627"/>
    </row>
    <row r="33" spans="1:10" ht="32.25" customHeight="1" x14ac:dyDescent="0.25">
      <c r="A33" s="626" t="s">
        <v>537</v>
      </c>
      <c r="B33" s="626"/>
      <c r="C33" s="626"/>
      <c r="D33" s="626"/>
      <c r="E33" s="626"/>
      <c r="F33" s="626"/>
      <c r="G33" s="626"/>
      <c r="H33" s="626"/>
      <c r="I33" s="626"/>
      <c r="J33" s="626"/>
    </row>
    <row r="34" spans="1:10" x14ac:dyDescent="0.25">
      <c r="A34" s="29" t="s">
        <v>488</v>
      </c>
      <c r="B34" s="30"/>
      <c r="C34" s="31"/>
      <c r="D34" s="31"/>
      <c r="E34" s="31"/>
      <c r="F34" s="31"/>
      <c r="G34" s="31"/>
      <c r="H34" s="31"/>
      <c r="I34" s="31"/>
      <c r="J34" s="31"/>
    </row>
    <row r="35" spans="1:10" x14ac:dyDescent="0.25">
      <c r="A35" s="29" t="s">
        <v>489</v>
      </c>
      <c r="B35" s="32"/>
      <c r="C35" s="33"/>
      <c r="D35" s="33"/>
      <c r="E35" s="33"/>
      <c r="F35" s="33"/>
      <c r="G35" s="33"/>
      <c r="H35" s="33"/>
      <c r="I35" s="33"/>
      <c r="J35" s="33"/>
    </row>
    <row r="36" spans="1:10" x14ac:dyDescent="0.25">
      <c r="A36" s="29" t="s">
        <v>490</v>
      </c>
      <c r="B36" s="34"/>
      <c r="C36" s="31"/>
      <c r="D36" s="31"/>
      <c r="E36" s="31"/>
      <c r="F36" s="31"/>
      <c r="G36" s="31"/>
      <c r="H36" s="31"/>
      <c r="I36" s="31"/>
      <c r="J36" s="31"/>
    </row>
    <row r="37" spans="1:10" x14ac:dyDescent="0.25">
      <c r="A37" s="629"/>
      <c r="B37" s="630"/>
      <c r="C37" s="629"/>
      <c r="D37" s="35"/>
      <c r="E37" s="31"/>
      <c r="F37" s="31"/>
      <c r="G37" s="31"/>
      <c r="H37" s="31"/>
      <c r="I37" s="36"/>
      <c r="J37" s="31"/>
    </row>
  </sheetData>
  <mergeCells count="13">
    <mergeCell ref="A33:J33"/>
    <mergeCell ref="A32:J32"/>
    <mergeCell ref="A1:J1"/>
    <mergeCell ref="A3:J3"/>
    <mergeCell ref="A37:C37"/>
    <mergeCell ref="D4:G4"/>
    <mergeCell ref="H4:H5"/>
    <mergeCell ref="I4:I5"/>
    <mergeCell ref="J4:J5"/>
    <mergeCell ref="A4:A5"/>
    <mergeCell ref="B4:B5"/>
    <mergeCell ref="C4:C5"/>
    <mergeCell ref="A2:J2"/>
  </mergeCells>
  <printOptions horizontalCentered="1"/>
  <pageMargins left="0.78680555555555598" right="0.70833333333333304" top="0.52" bottom="0.44" header="0.31458333333333299" footer="0.31458333333333299"/>
  <pageSetup scale="8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20</vt:i4>
      </vt:variant>
    </vt:vector>
  </HeadingPairs>
  <TitlesOfParts>
    <vt:vector size="35" baseType="lpstr"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2.12</vt:lpstr>
      <vt:lpstr>13</vt:lpstr>
      <vt:lpstr>14</vt:lpstr>
      <vt:lpstr>15</vt:lpstr>
      <vt:lpstr>'1'!Print_Area</vt:lpstr>
      <vt:lpstr>'10'!Print_Area</vt:lpstr>
      <vt:lpstr>'11'!Print_Area</vt:lpstr>
      <vt:lpstr>'13'!Print_Area</vt:lpstr>
      <vt:lpstr>'14'!Print_Area</vt:lpstr>
      <vt:lpstr>'15'!Print_Area</vt:lpstr>
      <vt:lpstr>'2'!Print_Area</vt:lpstr>
      <vt:lpstr>'2.12'!Print_Area</vt:lpstr>
      <vt:lpstr>'3'!Print_Area</vt:lpstr>
      <vt:lpstr>'4'!Print_Area</vt:lpstr>
      <vt:lpstr>'5'!Print_Area</vt:lpstr>
      <vt:lpstr>'6'!Print_Area</vt:lpstr>
      <vt:lpstr>'7'!Print_Area</vt:lpstr>
      <vt:lpstr>'8'!Print_Area</vt:lpstr>
      <vt:lpstr>'9'!Print_Area</vt:lpstr>
      <vt:lpstr>'1'!Print_Titles</vt:lpstr>
      <vt:lpstr>'2'!Print_Titles</vt:lpstr>
      <vt:lpstr>'3'!Print_Titles</vt:lpstr>
      <vt:lpstr>'4'!Print_Titles</vt:lpstr>
      <vt:lpstr>'6'!Print_Titles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SSD</cp:lastModifiedBy>
  <cp:lastPrinted>2019-05-02T17:51:36Z</cp:lastPrinted>
  <dcterms:created xsi:type="dcterms:W3CDTF">2017-12-21T20:26:34Z</dcterms:created>
  <dcterms:modified xsi:type="dcterms:W3CDTF">2019-05-02T17:53:07Z</dcterms:modified>
</cp:coreProperties>
</file>